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4605" tabRatio="848" activeTab="1"/>
  </bookViews>
  <sheets>
    <sheet name="Kom.reitings" sheetId="1" r:id="rId1"/>
    <sheet name="Individ reitings" sheetId="2" r:id="rId2"/>
    <sheet name="Punkti" sheetId="3" r:id="rId3"/>
    <sheet name="Rezultati" sheetId="4" r:id="rId4"/>
    <sheet name="spliti" sheetId="5" r:id="rId5"/>
  </sheets>
  <definedNames>
    <definedName name="Excel_BuiltIn__FilterDatabase" localSheetId="1">'Individ reitings'!$C$3:$J$48</definedName>
    <definedName name="Excel_BuiltIn__FilterDatabase" localSheetId="0">'Kom.reitings'!#REF!</definedName>
  </definedNames>
  <calcPr fullCalcOnLoad="1"/>
</workbook>
</file>

<file path=xl/sharedStrings.xml><?xml version="1.0" encoding="utf-8"?>
<sst xmlns="http://schemas.openxmlformats.org/spreadsheetml/2006/main" count="248" uniqueCount="91">
  <si>
    <t>Rezultāti</t>
  </si>
  <si>
    <t>Vieta</t>
  </si>
  <si>
    <t>Komanda</t>
  </si>
  <si>
    <t>Punkti</t>
  </si>
  <si>
    <t>Par summu</t>
  </si>
  <si>
    <t>Ieskaites punkti</t>
  </si>
  <si>
    <t>Kopā</t>
  </si>
  <si>
    <t>Komandas vidējais</t>
  </si>
  <si>
    <t>Vīriešu reitings</t>
  </si>
  <si>
    <t>1.aplis</t>
  </si>
  <si>
    <t>2.aplis</t>
  </si>
  <si>
    <t>Summa</t>
  </si>
  <si>
    <t xml:space="preserve">Vidējais </t>
  </si>
  <si>
    <t>3.aplis</t>
  </si>
  <si>
    <t>4.aplis</t>
  </si>
  <si>
    <t>Vārds, Uzvārds</t>
  </si>
  <si>
    <t>Spēles</t>
  </si>
  <si>
    <t>Jānis Bojārs</t>
  </si>
  <si>
    <t>Dmitrijs Voļfsons</t>
  </si>
  <si>
    <t>Ģirts Priekulis</t>
  </si>
  <si>
    <t>Sieviešu reitings</t>
  </si>
  <si>
    <t>Evija Vende-Priekule</t>
  </si>
  <si>
    <t>1. sp.</t>
  </si>
  <si>
    <t>-2. sp.</t>
  </si>
  <si>
    <t>3. sp.</t>
  </si>
  <si>
    <t>4. sp.</t>
  </si>
  <si>
    <t>iesk.</t>
  </si>
  <si>
    <t>Pinfall</t>
  </si>
  <si>
    <t>Handicap</t>
  </si>
  <si>
    <t>Vidējais rezultāts</t>
  </si>
  <si>
    <t>PEDEJAIS</t>
  </si>
  <si>
    <t>VISI KOPĀ</t>
  </si>
  <si>
    <t>1.sp</t>
  </si>
  <si>
    <t>2.sp</t>
  </si>
  <si>
    <t>3.sp</t>
  </si>
  <si>
    <t>4.sp</t>
  </si>
  <si>
    <t>Strikers PVA</t>
  </si>
  <si>
    <t>Vladimirs Pribiļevs</t>
  </si>
  <si>
    <t>Maksims Gerasimenko</t>
  </si>
  <si>
    <t>Elvijs Dimpers</t>
  </si>
  <si>
    <t>Artūrs Perepjolkins</t>
  </si>
  <si>
    <t>Daniels Vēzis</t>
  </si>
  <si>
    <t>BBBD</t>
  </si>
  <si>
    <t>Aleksandrs Titkovs</t>
  </si>
  <si>
    <t>Dmitrijs Dumcevs</t>
  </si>
  <si>
    <t>Vladislavs Saveljevs</t>
  </si>
  <si>
    <t>Deivids Červinskis-Bušs</t>
  </si>
  <si>
    <t>Artūrs Zavjalovs</t>
  </si>
  <si>
    <t>Axel Wolf</t>
  </si>
  <si>
    <t>BBBD / AB Sistems</t>
  </si>
  <si>
    <t>Aleksejs Jelisejevs</t>
  </si>
  <si>
    <t>Andrejs Zilgalvis</t>
  </si>
  <si>
    <t>Returned</t>
  </si>
  <si>
    <t>Maksims Aleksejevs</t>
  </si>
  <si>
    <t>Aleksandrs Komars</t>
  </si>
  <si>
    <t>Aleksandrs Aleksejevs</t>
  </si>
  <si>
    <t xml:space="preserve">SamoKat </t>
  </si>
  <si>
    <t>Aleksandrs Rucevics</t>
  </si>
  <si>
    <t>Ivars Vizulis</t>
  </si>
  <si>
    <t>Verners Veidulis</t>
  </si>
  <si>
    <t>Arvils Sproģis</t>
  </si>
  <si>
    <t>Kaspars Beķeris</t>
  </si>
  <si>
    <t>Artūrs Maslovs</t>
  </si>
  <si>
    <t>NB-1</t>
  </si>
  <si>
    <t>Ģirts Gabrāns</t>
  </si>
  <si>
    <t>Dainis Mauriņš</t>
  </si>
  <si>
    <t>Vladimirs Lagunovs</t>
  </si>
  <si>
    <t>Jānis Nalivaiko</t>
  </si>
  <si>
    <t>aklais rezultāts</t>
  </si>
  <si>
    <t>Universal Services</t>
  </si>
  <si>
    <t>Elvijs Volkops</t>
  </si>
  <si>
    <t>Rihards Meijers</t>
  </si>
  <si>
    <t>Eduards Kobiļuks</t>
  </si>
  <si>
    <t>Kārlis Lanģis</t>
  </si>
  <si>
    <t>Ilmārs Valeinis</t>
  </si>
  <si>
    <t>SigusDAX</t>
  </si>
  <si>
    <t>Maksims Isajevs</t>
  </si>
  <si>
    <t>Elena Blagova</t>
  </si>
  <si>
    <t>Sigutis Briedis</t>
  </si>
  <si>
    <t>Sergejs Ļeonovs</t>
  </si>
  <si>
    <t>GO Hard</t>
  </si>
  <si>
    <t>Sergejs Meņšikovs</t>
  </si>
  <si>
    <t>Kristīne Seile</t>
  </si>
  <si>
    <t>Maksims Jefimovs</t>
  </si>
  <si>
    <t>Edgars Poišs</t>
  </si>
  <si>
    <t>D 08/01</t>
  </si>
  <si>
    <t>D 15/01</t>
  </si>
  <si>
    <t>Total</t>
  </si>
  <si>
    <t>samaksa</t>
  </si>
  <si>
    <t>GOLD</t>
  </si>
  <si>
    <t>III aplis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</si>
</sst>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9">
    <font>
      <sz val="10"/>
      <name val="Arial"/>
      <family val="2"/>
    </font>
    <font>
      <sz val="12"/>
      <name val="Arial Baltic"/>
      <family val="2"/>
    </font>
    <font>
      <b/>
      <sz val="16"/>
      <color indexed="12"/>
      <name val="CentSchbook TL"/>
      <family val="1"/>
    </font>
    <font>
      <b/>
      <sz val="12"/>
      <name val="CentSchbook TL"/>
      <family val="1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62"/>
      <name val="Arial"/>
      <family val="2"/>
    </font>
    <font>
      <b/>
      <sz val="22"/>
      <color indexed="12"/>
      <name val="Book Antiqua"/>
      <family val="1"/>
    </font>
    <font>
      <sz val="18"/>
      <name val="Century Schoolbook"/>
      <family val="1"/>
    </font>
    <font>
      <b/>
      <sz val="14"/>
      <name val="Book Antiqua"/>
      <family val="1"/>
    </font>
    <font>
      <b/>
      <sz val="18"/>
      <name val="Century Schoolbook"/>
      <family val="1"/>
    </font>
    <font>
      <b/>
      <sz val="13"/>
      <color indexed="10"/>
      <name val="Book Antiqua"/>
      <family val="1"/>
    </font>
    <font>
      <b/>
      <sz val="14"/>
      <color indexed="10"/>
      <name val="CentSchbook TL"/>
      <family val="1"/>
    </font>
    <font>
      <sz val="10"/>
      <color indexed="10"/>
      <name val="Arial"/>
      <family val="2"/>
    </font>
    <font>
      <b/>
      <sz val="13"/>
      <color indexed="62"/>
      <name val="Book Antiqua"/>
      <family val="1"/>
    </font>
    <font>
      <b/>
      <sz val="14"/>
      <color indexed="62"/>
      <name val="CentSchbook TL"/>
      <family val="1"/>
    </font>
    <font>
      <sz val="10"/>
      <color indexed="62"/>
      <name val="Arial"/>
      <family val="2"/>
    </font>
    <font>
      <b/>
      <sz val="13"/>
      <color indexed="8"/>
      <name val="Book Antiqua"/>
      <family val="1"/>
    </font>
    <font>
      <b/>
      <sz val="14"/>
      <color indexed="8"/>
      <name val="CentSchbook TL"/>
      <family val="1"/>
    </font>
    <font>
      <sz val="10"/>
      <color indexed="8"/>
      <name val="Arial"/>
      <family val="2"/>
    </font>
    <font>
      <b/>
      <sz val="22"/>
      <color indexed="10"/>
      <name val="Book Antiqua"/>
      <family val="1"/>
    </font>
    <font>
      <b/>
      <sz val="12"/>
      <color indexed="10"/>
      <name val="Bookman Old Style"/>
      <family val="1"/>
    </font>
    <font>
      <b/>
      <sz val="12"/>
      <color indexed="12"/>
      <name val="Bookman Old Style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40"/>
      <color indexed="12"/>
      <name val="Century Schoolbook"/>
      <family val="0"/>
    </font>
    <font>
      <b/>
      <sz val="36"/>
      <color indexed="12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textRotation="90" wrapText="1"/>
      <protection hidden="1"/>
    </xf>
    <xf numFmtId="0" fontId="9" fillId="0" borderId="11" xfId="0" applyFont="1" applyFill="1" applyBorder="1" applyAlignment="1" applyProtection="1">
      <alignment horizontal="center" vertical="center" textRotation="90" wrapText="1"/>
      <protection hidden="1"/>
    </xf>
    <xf numFmtId="0" fontId="9" fillId="0" borderId="16" xfId="0" applyFont="1" applyBorder="1" applyAlignment="1" applyProtection="1">
      <alignment horizontal="center" vertical="center" textRotation="90" wrapText="1"/>
      <protection hidden="1"/>
    </xf>
    <xf numFmtId="0" fontId="12" fillId="0" borderId="15" xfId="0" applyFont="1" applyBorder="1" applyAlignment="1">
      <alignment horizontal="center"/>
    </xf>
    <xf numFmtId="0" fontId="13" fillId="0" borderId="17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1" fontId="13" fillId="0" borderId="17" xfId="0" applyNumberFormat="1" applyFont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0" fontId="17" fillId="0" borderId="13" xfId="0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5" xfId="0" applyFont="1" applyBorder="1" applyAlignment="1">
      <alignment horizontal="center"/>
    </xf>
    <xf numFmtId="0" fontId="19" fillId="0" borderId="17" xfId="0" applyFont="1" applyFill="1" applyBorder="1" applyAlignment="1">
      <alignment horizontal="right"/>
    </xf>
    <xf numFmtId="0" fontId="19" fillId="0" borderId="17" xfId="0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1" fontId="19" fillId="0" borderId="17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3" fillId="0" borderId="15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8" xfId="0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3" borderId="29" xfId="0" applyFill="1" applyBorder="1" applyAlignment="1" applyProtection="1">
      <alignment horizontal="center"/>
      <protection hidden="1"/>
    </xf>
    <xf numFmtId="0" fontId="0" fillId="33" borderId="30" xfId="0" applyFill="1" applyBorder="1" applyAlignment="1" applyProtection="1">
      <alignment horizontal="center"/>
      <protection hidden="1"/>
    </xf>
    <xf numFmtId="0" fontId="0" fillId="33" borderId="31" xfId="0" applyFill="1" applyBorder="1" applyAlignment="1" applyProtection="1">
      <alignment horizontal="center"/>
      <protection hidden="1"/>
    </xf>
    <xf numFmtId="0" fontId="0" fillId="0" borderId="32" xfId="0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33" borderId="34" xfId="0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26" fillId="0" borderId="0" xfId="0" applyFont="1" applyAlignment="1">
      <alignment/>
    </xf>
    <xf numFmtId="0" fontId="26" fillId="0" borderId="14" xfId="0" applyFont="1" applyFill="1" applyBorder="1" applyAlignment="1" applyProtection="1">
      <alignment horizontal="center"/>
      <protection hidden="1"/>
    </xf>
    <xf numFmtId="0" fontId="26" fillId="0" borderId="22" xfId="0" applyFont="1" applyFill="1" applyBorder="1" applyAlignment="1" applyProtection="1">
      <alignment horizontal="center"/>
      <protection hidden="1"/>
    </xf>
    <xf numFmtId="0" fontId="26" fillId="0" borderId="22" xfId="0" applyFont="1" applyFill="1" applyBorder="1" applyAlignment="1" applyProtection="1">
      <alignment/>
      <protection hidden="1"/>
    </xf>
    <xf numFmtId="0" fontId="26" fillId="0" borderId="23" xfId="0" applyFont="1" applyFill="1" applyBorder="1" applyAlignment="1" applyProtection="1">
      <alignment/>
      <protection hidden="1"/>
    </xf>
    <xf numFmtId="0" fontId="27" fillId="0" borderId="27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7" fillId="0" borderId="36" xfId="0" applyFont="1" applyFill="1" applyBorder="1" applyAlignment="1" applyProtection="1">
      <alignment horizontal="center"/>
      <protection hidden="1"/>
    </xf>
    <xf numFmtId="0" fontId="27" fillId="0" borderId="37" xfId="0" applyFont="1" applyFill="1" applyBorder="1" applyAlignment="1" applyProtection="1">
      <alignment horizontal="center"/>
      <protection hidden="1"/>
    </xf>
    <xf numFmtId="0" fontId="27" fillId="0" borderId="38" xfId="0" applyFont="1" applyFill="1" applyBorder="1" applyAlignment="1" applyProtection="1">
      <alignment/>
      <protection hidden="1"/>
    </xf>
    <xf numFmtId="0" fontId="27" fillId="0" borderId="39" xfId="0" applyFont="1" applyFill="1" applyBorder="1" applyAlignment="1" applyProtection="1">
      <alignment/>
      <protection hidden="1"/>
    </xf>
    <xf numFmtId="0" fontId="27" fillId="0" borderId="34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>
      <alignment/>
    </xf>
    <xf numFmtId="0" fontId="26" fillId="34" borderId="41" xfId="0" applyFont="1" applyFill="1" applyBorder="1" applyAlignment="1">
      <alignment/>
    </xf>
    <xf numFmtId="0" fontId="26" fillId="34" borderId="24" xfId="0" applyFont="1" applyFill="1" applyBorder="1" applyAlignment="1">
      <alignment horizontal="center"/>
    </xf>
    <xf numFmtId="0" fontId="26" fillId="34" borderId="42" xfId="0" applyFont="1" applyFill="1" applyBorder="1" applyAlignment="1">
      <alignment horizontal="center"/>
    </xf>
    <xf numFmtId="0" fontId="26" fillId="33" borderId="22" xfId="0" applyFont="1" applyFill="1" applyBorder="1" applyAlignment="1" applyProtection="1">
      <alignment horizontal="center"/>
      <protection hidden="1"/>
    </xf>
    <xf numFmtId="0" fontId="26" fillId="33" borderId="23" xfId="0" applyFont="1" applyFill="1" applyBorder="1" applyAlignment="1" applyProtection="1">
      <alignment horizontal="center"/>
      <protection hidden="1"/>
    </xf>
    <xf numFmtId="0" fontId="28" fillId="34" borderId="43" xfId="0" applyFont="1" applyFill="1" applyBorder="1" applyAlignment="1" applyProtection="1">
      <alignment horizontal="center" vertical="center"/>
      <protection hidden="1"/>
    </xf>
    <xf numFmtId="0" fontId="28" fillId="34" borderId="44" xfId="0" applyFont="1" applyFill="1" applyBorder="1" applyAlignment="1" applyProtection="1">
      <alignment horizontal="center" vertical="center"/>
      <protection hidden="1"/>
    </xf>
    <xf numFmtId="0" fontId="28" fillId="34" borderId="41" xfId="0" applyFont="1" applyFill="1" applyBorder="1" applyAlignment="1" applyProtection="1">
      <alignment horizontal="center" vertical="center"/>
      <protection hidden="1"/>
    </xf>
    <xf numFmtId="0" fontId="26" fillId="0" borderId="45" xfId="0" applyFont="1" applyFill="1" applyBorder="1" applyAlignment="1" applyProtection="1">
      <alignment horizontal="center" vertical="center"/>
      <protection hidden="1"/>
    </xf>
    <xf numFmtId="0" fontId="26" fillId="0" borderId="44" xfId="0" applyFont="1" applyFill="1" applyBorder="1" applyAlignment="1" applyProtection="1">
      <alignment horizontal="center" vertical="center"/>
      <protection hidden="1"/>
    </xf>
    <xf numFmtId="0" fontId="26" fillId="0" borderId="46" xfId="0" applyFont="1" applyFill="1" applyBorder="1" applyAlignment="1" applyProtection="1">
      <alignment horizontal="center" vertical="center"/>
      <protection hidden="1"/>
    </xf>
    <xf numFmtId="0" fontId="28" fillId="34" borderId="45" xfId="0" applyFont="1" applyFill="1" applyBorder="1" applyAlignment="1" applyProtection="1">
      <alignment horizontal="center" vertical="center"/>
      <protection hidden="1"/>
    </xf>
    <xf numFmtId="0" fontId="28" fillId="34" borderId="46" xfId="0" applyFont="1" applyFill="1" applyBorder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/>
      <protection hidden="1"/>
    </xf>
    <xf numFmtId="2" fontId="26" fillId="0" borderId="12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47" xfId="0" applyFont="1" applyFill="1" applyBorder="1" applyAlignment="1">
      <alignment/>
    </xf>
    <xf numFmtId="0" fontId="26" fillId="34" borderId="48" xfId="0" applyFont="1" applyFill="1" applyBorder="1" applyAlignment="1">
      <alignment horizontal="center"/>
    </xf>
    <xf numFmtId="0" fontId="26" fillId="33" borderId="0" xfId="0" applyFont="1" applyFill="1" applyBorder="1" applyAlignment="1" applyProtection="1">
      <alignment horizontal="center"/>
      <protection hidden="1"/>
    </xf>
    <xf numFmtId="0" fontId="26" fillId="33" borderId="28" xfId="0" applyFont="1" applyFill="1" applyBorder="1" applyAlignment="1" applyProtection="1">
      <alignment horizontal="center"/>
      <protection hidden="1"/>
    </xf>
    <xf numFmtId="0" fontId="28" fillId="34" borderId="49" xfId="0" applyFont="1" applyFill="1" applyBorder="1" applyAlignment="1" applyProtection="1">
      <alignment horizontal="center" vertical="center"/>
      <protection hidden="1"/>
    </xf>
    <xf numFmtId="0" fontId="28" fillId="34" borderId="50" xfId="0" applyFont="1" applyFill="1" applyBorder="1" applyAlignment="1" applyProtection="1">
      <alignment horizontal="center" vertical="center"/>
      <protection hidden="1"/>
    </xf>
    <xf numFmtId="0" fontId="28" fillId="34" borderId="47" xfId="0" applyFont="1" applyFill="1" applyBorder="1" applyAlignment="1" applyProtection="1">
      <alignment horizontal="center" vertical="center"/>
      <protection hidden="1"/>
    </xf>
    <xf numFmtId="0" fontId="26" fillId="0" borderId="51" xfId="0" applyFont="1" applyFill="1" applyBorder="1" applyAlignment="1" applyProtection="1">
      <alignment horizontal="center" vertical="center"/>
      <protection hidden="1"/>
    </xf>
    <xf numFmtId="0" fontId="26" fillId="0" borderId="50" xfId="0" applyFont="1" applyFill="1" applyBorder="1" applyAlignment="1" applyProtection="1">
      <alignment horizontal="center" vertical="center"/>
      <protection hidden="1"/>
    </xf>
    <xf numFmtId="0" fontId="26" fillId="0" borderId="52" xfId="0" applyFont="1" applyFill="1" applyBorder="1" applyAlignment="1" applyProtection="1">
      <alignment horizontal="center" vertical="center"/>
      <protection hidden="1"/>
    </xf>
    <xf numFmtId="0" fontId="28" fillId="34" borderId="51" xfId="0" applyFont="1" applyFill="1" applyBorder="1" applyAlignment="1" applyProtection="1">
      <alignment horizontal="center" vertical="center"/>
      <protection hidden="1"/>
    </xf>
    <xf numFmtId="0" fontId="28" fillId="34" borderId="52" xfId="0" applyFont="1" applyFill="1" applyBorder="1" applyAlignment="1" applyProtection="1">
      <alignment horizontal="center" vertical="center"/>
      <protection hidden="1"/>
    </xf>
    <xf numFmtId="0" fontId="26" fillId="34" borderId="53" xfId="0" applyFont="1" applyFill="1" applyBorder="1" applyAlignment="1">
      <alignment/>
    </xf>
    <xf numFmtId="0" fontId="29" fillId="34" borderId="54" xfId="0" applyFont="1" applyFill="1" applyBorder="1" applyAlignment="1">
      <alignment horizontal="center"/>
    </xf>
    <xf numFmtId="0" fontId="28" fillId="34" borderId="55" xfId="0" applyFont="1" applyFill="1" applyBorder="1" applyAlignment="1" applyProtection="1">
      <alignment horizontal="center" vertical="center"/>
      <protection hidden="1"/>
    </xf>
    <xf numFmtId="0" fontId="28" fillId="34" borderId="26" xfId="0" applyFont="1" applyFill="1" applyBorder="1" applyAlignment="1" applyProtection="1">
      <alignment horizontal="center" vertical="center"/>
      <protection hidden="1"/>
    </xf>
    <xf numFmtId="0" fontId="28" fillId="34" borderId="53" xfId="0" applyFont="1" applyFill="1" applyBorder="1" applyAlignment="1" applyProtection="1">
      <alignment horizontal="center" vertical="center"/>
      <protection hidden="1"/>
    </xf>
    <xf numFmtId="0" fontId="26" fillId="0" borderId="40" xfId="0" applyFont="1" applyFill="1" applyBorder="1" applyAlignment="1" applyProtection="1">
      <alignment horizontal="center" vertical="center"/>
      <protection hidden="1"/>
    </xf>
    <xf numFmtId="0" fontId="26" fillId="0" borderId="26" xfId="0" applyFont="1" applyFill="1" applyBorder="1" applyAlignment="1" applyProtection="1">
      <alignment horizontal="center" vertical="center"/>
      <protection hidden="1"/>
    </xf>
    <xf numFmtId="0" fontId="26" fillId="0" borderId="56" xfId="0" applyFont="1" applyFill="1" applyBorder="1" applyAlignment="1" applyProtection="1">
      <alignment horizontal="center" vertical="center"/>
      <protection hidden="1"/>
    </xf>
    <xf numFmtId="0" fontId="26" fillId="34" borderId="55" xfId="0" applyFont="1" applyFill="1" applyBorder="1" applyAlignment="1" applyProtection="1">
      <alignment horizontal="center" vertical="center"/>
      <protection hidden="1"/>
    </xf>
    <xf numFmtId="0" fontId="26" fillId="34" borderId="26" xfId="0" applyFont="1" applyFill="1" applyBorder="1" applyAlignment="1" applyProtection="1">
      <alignment horizontal="center" vertical="center"/>
      <protection hidden="1"/>
    </xf>
    <xf numFmtId="0" fontId="26" fillId="34" borderId="53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26" xfId="0" applyFont="1" applyFill="1" applyBorder="1" applyAlignment="1" applyProtection="1">
      <alignment horizontal="center" vertical="center"/>
      <protection hidden="1"/>
    </xf>
    <xf numFmtId="0" fontId="26" fillId="34" borderId="56" xfId="0" applyFont="1" applyFill="1" applyBorder="1" applyAlignment="1" applyProtection="1">
      <alignment horizontal="center" vertical="center"/>
      <protection hidden="1"/>
    </xf>
    <xf numFmtId="0" fontId="28" fillId="34" borderId="40" xfId="0" applyFont="1" applyFill="1" applyBorder="1" applyAlignment="1" applyProtection="1">
      <alignment horizontal="center" vertical="center"/>
      <protection hidden="1"/>
    </xf>
    <xf numFmtId="0" fontId="28" fillId="34" borderId="56" xfId="0" applyFont="1" applyFill="1" applyBorder="1" applyAlignment="1" applyProtection="1">
      <alignment horizontal="center" vertical="center"/>
      <protection hidden="1"/>
    </xf>
    <xf numFmtId="0" fontId="26" fillId="34" borderId="37" xfId="0" applyFont="1" applyFill="1" applyBorder="1" applyAlignment="1">
      <alignment/>
    </xf>
    <xf numFmtId="0" fontId="29" fillId="34" borderId="36" xfId="0" applyFont="1" applyFill="1" applyBorder="1" applyAlignment="1">
      <alignment horizontal="center"/>
    </xf>
    <xf numFmtId="0" fontId="26" fillId="34" borderId="57" xfId="0" applyFont="1" applyFill="1" applyBorder="1" applyAlignment="1" applyProtection="1">
      <alignment horizontal="center"/>
      <protection hidden="1"/>
    </xf>
    <xf numFmtId="0" fontId="26" fillId="34" borderId="20" xfId="0" applyFont="1" applyFill="1" applyBorder="1" applyAlignment="1" applyProtection="1">
      <alignment horizontal="center"/>
      <protection hidden="1"/>
    </xf>
    <xf numFmtId="0" fontId="26" fillId="34" borderId="37" xfId="0" applyFont="1" applyFill="1" applyBorder="1" applyAlignment="1" applyProtection="1">
      <alignment horizontal="center"/>
      <protection hidden="1"/>
    </xf>
    <xf numFmtId="0" fontId="26" fillId="0" borderId="38" xfId="0" applyFont="1" applyFill="1" applyBorder="1" applyAlignment="1" applyProtection="1">
      <alignment horizontal="center"/>
      <protection hidden="1"/>
    </xf>
    <xf numFmtId="0" fontId="26" fillId="0" borderId="20" xfId="0" applyFont="1" applyFill="1" applyBorder="1" applyAlignment="1" applyProtection="1">
      <alignment horizontal="center"/>
      <protection hidden="1"/>
    </xf>
    <xf numFmtId="0" fontId="26" fillId="0" borderId="58" xfId="0" applyFont="1" applyFill="1" applyBorder="1" applyAlignment="1" applyProtection="1">
      <alignment horizontal="center"/>
      <protection hidden="1"/>
    </xf>
    <xf numFmtId="0" fontId="26" fillId="34" borderId="57" xfId="0" applyFont="1" applyFill="1" applyBorder="1" applyAlignment="1" applyProtection="1">
      <alignment horizontal="center"/>
      <protection hidden="1"/>
    </xf>
    <xf numFmtId="0" fontId="26" fillId="34" borderId="20" xfId="0" applyFont="1" applyFill="1" applyBorder="1" applyAlignment="1" applyProtection="1">
      <alignment horizontal="center"/>
      <protection hidden="1"/>
    </xf>
    <xf numFmtId="0" fontId="26" fillId="34" borderId="37" xfId="0" applyFont="1" applyFill="1" applyBorder="1" applyAlignment="1" applyProtection="1">
      <alignment horizontal="center"/>
      <protection hidden="1"/>
    </xf>
    <xf numFmtId="0" fontId="28" fillId="34" borderId="38" xfId="0" applyFont="1" applyFill="1" applyBorder="1" applyAlignment="1" applyProtection="1">
      <alignment horizontal="center"/>
      <protection hidden="1"/>
    </xf>
    <xf numFmtId="0" fontId="28" fillId="34" borderId="20" xfId="0" applyFont="1" applyFill="1" applyBorder="1" applyAlignment="1" applyProtection="1">
      <alignment horizontal="center"/>
      <protection hidden="1"/>
    </xf>
    <xf numFmtId="0" fontId="28" fillId="34" borderId="58" xfId="0" applyFont="1" applyFill="1" applyBorder="1" applyAlignment="1" applyProtection="1">
      <alignment horizontal="center"/>
      <protection hidden="1"/>
    </xf>
    <xf numFmtId="0" fontId="26" fillId="0" borderId="38" xfId="0" applyFont="1" applyFill="1" applyBorder="1" applyAlignment="1" applyProtection="1">
      <alignment horizontal="center"/>
      <protection hidden="1"/>
    </xf>
    <xf numFmtId="0" fontId="26" fillId="0" borderId="20" xfId="0" applyFont="1" applyFill="1" applyBorder="1" applyAlignment="1" applyProtection="1">
      <alignment horizontal="center"/>
      <protection hidden="1"/>
    </xf>
    <xf numFmtId="0" fontId="26" fillId="0" borderId="58" xfId="0" applyFont="1" applyFill="1" applyBorder="1" applyAlignment="1" applyProtection="1">
      <alignment horizontal="center"/>
      <protection hidden="1"/>
    </xf>
    <xf numFmtId="0" fontId="26" fillId="34" borderId="45" xfId="0" applyFont="1" applyFill="1" applyBorder="1" applyAlignment="1">
      <alignment/>
    </xf>
    <xf numFmtId="0" fontId="26" fillId="34" borderId="41" xfId="0" applyFont="1" applyFill="1" applyBorder="1" applyAlignment="1">
      <alignment/>
    </xf>
    <xf numFmtId="0" fontId="29" fillId="34" borderId="24" xfId="0" applyFont="1" applyFill="1" applyBorder="1" applyAlignment="1">
      <alignment horizontal="center"/>
    </xf>
    <xf numFmtId="0" fontId="26" fillId="34" borderId="43" xfId="0" applyFont="1" applyFill="1" applyBorder="1" applyAlignment="1">
      <alignment horizontal="center"/>
    </xf>
    <xf numFmtId="0" fontId="26" fillId="34" borderId="44" xfId="0" applyFont="1" applyFill="1" applyBorder="1" applyAlignment="1">
      <alignment horizontal="center"/>
    </xf>
    <xf numFmtId="0" fontId="26" fillId="34" borderId="41" xfId="0" applyFont="1" applyFill="1" applyBorder="1" applyAlignment="1">
      <alignment horizontal="center"/>
    </xf>
    <xf numFmtId="0" fontId="26" fillId="33" borderId="14" xfId="0" applyFont="1" applyFill="1" applyBorder="1" applyAlignment="1" applyProtection="1">
      <alignment horizontal="center"/>
      <protection hidden="1"/>
    </xf>
    <xf numFmtId="0" fontId="26" fillId="34" borderId="45" xfId="0" applyFont="1" applyFill="1" applyBorder="1" applyAlignment="1" applyProtection="1">
      <alignment horizontal="center"/>
      <protection hidden="1"/>
    </xf>
    <xf numFmtId="0" fontId="26" fillId="34" borderId="44" xfId="0" applyFont="1" applyFill="1" applyBorder="1" applyAlignment="1" applyProtection="1">
      <alignment horizontal="center"/>
      <protection hidden="1"/>
    </xf>
    <xf numFmtId="0" fontId="26" fillId="34" borderId="46" xfId="0" applyFont="1" applyFill="1" applyBorder="1" applyAlignment="1" applyProtection="1">
      <alignment horizontal="center"/>
      <protection hidden="1"/>
    </xf>
    <xf numFmtId="0" fontId="26" fillId="34" borderId="43" xfId="0" applyFont="1" applyFill="1" applyBorder="1" applyAlignment="1" applyProtection="1">
      <alignment horizontal="center"/>
      <protection hidden="1"/>
    </xf>
    <xf numFmtId="0" fontId="26" fillId="34" borderId="41" xfId="0" applyFont="1" applyFill="1" applyBorder="1" applyAlignment="1" applyProtection="1">
      <alignment horizontal="center"/>
      <protection hidden="1"/>
    </xf>
    <xf numFmtId="0" fontId="26" fillId="34" borderId="47" xfId="0" applyFont="1" applyFill="1" applyBorder="1" applyAlignment="1">
      <alignment/>
    </xf>
    <xf numFmtId="0" fontId="29" fillId="34" borderId="48" xfId="0" applyFont="1" applyFill="1" applyBorder="1" applyAlignment="1">
      <alignment horizontal="center"/>
    </xf>
    <xf numFmtId="0" fontId="26" fillId="34" borderId="49" xfId="0" applyFont="1" applyFill="1" applyBorder="1" applyAlignment="1">
      <alignment horizontal="center"/>
    </xf>
    <xf numFmtId="0" fontId="26" fillId="34" borderId="50" xfId="0" applyFont="1" applyFill="1" applyBorder="1" applyAlignment="1">
      <alignment horizontal="center"/>
    </xf>
    <xf numFmtId="0" fontId="26" fillId="34" borderId="47" xfId="0" applyFont="1" applyFill="1" applyBorder="1" applyAlignment="1">
      <alignment horizontal="center"/>
    </xf>
    <xf numFmtId="0" fontId="26" fillId="33" borderId="27" xfId="0" applyFont="1" applyFill="1" applyBorder="1" applyAlignment="1" applyProtection="1">
      <alignment horizontal="center"/>
      <protection hidden="1"/>
    </xf>
    <xf numFmtId="0" fontId="26" fillId="34" borderId="51" xfId="0" applyFont="1" applyFill="1" applyBorder="1" applyAlignment="1" applyProtection="1">
      <alignment horizontal="center"/>
      <protection hidden="1"/>
    </xf>
    <xf numFmtId="0" fontId="26" fillId="34" borderId="50" xfId="0" applyFont="1" applyFill="1" applyBorder="1" applyAlignment="1" applyProtection="1">
      <alignment horizontal="center"/>
      <protection hidden="1"/>
    </xf>
    <xf numFmtId="0" fontId="26" fillId="34" borderId="52" xfId="0" applyFont="1" applyFill="1" applyBorder="1" applyAlignment="1" applyProtection="1">
      <alignment horizontal="center"/>
      <protection hidden="1"/>
    </xf>
    <xf numFmtId="0" fontId="26" fillId="34" borderId="49" xfId="0" applyFont="1" applyFill="1" applyBorder="1" applyAlignment="1" applyProtection="1">
      <alignment horizontal="center"/>
      <protection hidden="1"/>
    </xf>
    <xf numFmtId="0" fontId="26" fillId="34" borderId="47" xfId="0" applyFont="1" applyFill="1" applyBorder="1" applyAlignment="1" applyProtection="1">
      <alignment horizontal="center"/>
      <protection hidden="1"/>
    </xf>
    <xf numFmtId="0" fontId="26" fillId="34" borderId="54" xfId="0" applyFont="1" applyFill="1" applyBorder="1" applyAlignment="1">
      <alignment horizontal="center"/>
    </xf>
    <xf numFmtId="0" fontId="26" fillId="34" borderId="55" xfId="0" applyFont="1" applyFill="1" applyBorder="1" applyAlignment="1">
      <alignment horizontal="center"/>
    </xf>
    <xf numFmtId="0" fontId="26" fillId="34" borderId="26" xfId="0" applyFont="1" applyFill="1" applyBorder="1" applyAlignment="1">
      <alignment horizontal="center"/>
    </xf>
    <xf numFmtId="0" fontId="26" fillId="34" borderId="53" xfId="0" applyFont="1" applyFill="1" applyBorder="1" applyAlignment="1">
      <alignment horizontal="center"/>
    </xf>
    <xf numFmtId="0" fontId="26" fillId="34" borderId="40" xfId="0" applyFont="1" applyFill="1" applyBorder="1" applyAlignment="1" applyProtection="1">
      <alignment horizontal="center"/>
      <protection hidden="1"/>
    </xf>
    <xf numFmtId="0" fontId="26" fillId="34" borderId="26" xfId="0" applyFont="1" applyFill="1" applyBorder="1" applyAlignment="1" applyProtection="1">
      <alignment horizontal="center"/>
      <protection hidden="1"/>
    </xf>
    <xf numFmtId="0" fontId="26" fillId="34" borderId="56" xfId="0" applyFont="1" applyFill="1" applyBorder="1" applyAlignment="1" applyProtection="1">
      <alignment horizontal="center"/>
      <protection hidden="1"/>
    </xf>
    <xf numFmtId="0" fontId="26" fillId="34" borderId="55" xfId="0" applyFont="1" applyFill="1" applyBorder="1" applyAlignment="1" applyProtection="1">
      <alignment horizontal="center"/>
      <protection hidden="1"/>
    </xf>
    <xf numFmtId="0" fontId="26" fillId="34" borderId="53" xfId="0" applyFont="1" applyFill="1" applyBorder="1" applyAlignment="1" applyProtection="1">
      <alignment horizontal="center"/>
      <protection hidden="1"/>
    </xf>
    <xf numFmtId="0" fontId="26" fillId="34" borderId="38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26" fillId="34" borderId="36" xfId="0" applyFont="1" applyFill="1" applyBorder="1" applyAlignment="1">
      <alignment horizontal="center"/>
    </xf>
    <xf numFmtId="0" fontId="26" fillId="34" borderId="57" xfId="0" applyFont="1" applyFill="1" applyBorder="1" applyAlignment="1">
      <alignment horizontal="center"/>
    </xf>
    <xf numFmtId="0" fontId="26" fillId="34" borderId="20" xfId="0" applyFont="1" applyFill="1" applyBorder="1" applyAlignment="1">
      <alignment horizontal="center"/>
    </xf>
    <xf numFmtId="0" fontId="26" fillId="34" borderId="37" xfId="0" applyFont="1" applyFill="1" applyBorder="1" applyAlignment="1">
      <alignment horizontal="center"/>
    </xf>
    <xf numFmtId="0" fontId="26" fillId="34" borderId="38" xfId="0" applyFont="1" applyFill="1" applyBorder="1" applyAlignment="1" applyProtection="1">
      <alignment horizontal="center"/>
      <protection hidden="1"/>
    </xf>
    <xf numFmtId="0" fontId="26" fillId="34" borderId="58" xfId="0" applyFont="1" applyFill="1" applyBorder="1" applyAlignment="1" applyProtection="1">
      <alignment horizontal="center"/>
      <protection hidden="1"/>
    </xf>
    <xf numFmtId="0" fontId="26" fillId="34" borderId="32" xfId="0" applyFont="1" applyFill="1" applyBorder="1" applyAlignment="1" applyProtection="1">
      <alignment horizontal="center"/>
      <protection hidden="1"/>
    </xf>
    <xf numFmtId="0" fontId="26" fillId="34" borderId="53" xfId="0" applyFont="1" applyFill="1" applyBorder="1" applyAlignment="1">
      <alignment/>
    </xf>
    <xf numFmtId="0" fontId="26" fillId="34" borderId="32" xfId="0" applyFont="1" applyFill="1" applyBorder="1" applyAlignment="1">
      <alignment/>
    </xf>
    <xf numFmtId="0" fontId="26" fillId="34" borderId="35" xfId="0" applyFont="1" applyFill="1" applyBorder="1" applyAlignment="1">
      <alignment/>
    </xf>
    <xf numFmtId="0" fontId="26" fillId="34" borderId="59" xfId="0" applyFont="1" applyFill="1" applyBorder="1" applyAlignment="1">
      <alignment horizontal="center"/>
    </xf>
    <xf numFmtId="0" fontId="26" fillId="34" borderId="60" xfId="0" applyFont="1" applyFill="1" applyBorder="1" applyAlignment="1" applyProtection="1">
      <alignment horizontal="center"/>
      <protection hidden="1"/>
    </xf>
    <xf numFmtId="0" fontId="26" fillId="34" borderId="33" xfId="0" applyFont="1" applyFill="1" applyBorder="1" applyAlignment="1" applyProtection="1">
      <alignment horizontal="center"/>
      <protection hidden="1"/>
    </xf>
    <xf numFmtId="0" fontId="26" fillId="34" borderId="35" xfId="0" applyFont="1" applyFill="1" applyBorder="1" applyAlignment="1" applyProtection="1">
      <alignment horizontal="center"/>
      <protection hidden="1"/>
    </xf>
    <xf numFmtId="0" fontId="26" fillId="34" borderId="61" xfId="0" applyFont="1" applyFill="1" applyBorder="1" applyAlignment="1" applyProtection="1">
      <alignment horizontal="center"/>
      <protection hidden="1"/>
    </xf>
    <xf numFmtId="0" fontId="26" fillId="33" borderId="29" xfId="0" applyFont="1" applyFill="1" applyBorder="1" applyAlignment="1" applyProtection="1">
      <alignment horizontal="center"/>
      <protection hidden="1"/>
    </xf>
    <xf numFmtId="0" fontId="26" fillId="33" borderId="30" xfId="0" applyFont="1" applyFill="1" applyBorder="1" applyAlignment="1" applyProtection="1">
      <alignment horizontal="center"/>
      <protection hidden="1"/>
    </xf>
    <xf numFmtId="0" fontId="26" fillId="33" borderId="31" xfId="0" applyFont="1" applyFill="1" applyBorder="1" applyAlignment="1" applyProtection="1">
      <alignment horizontal="center"/>
      <protection hidden="1"/>
    </xf>
    <xf numFmtId="0" fontId="26" fillId="34" borderId="51" xfId="0" applyFont="1" applyFill="1" applyBorder="1" applyAlignment="1">
      <alignment/>
    </xf>
    <xf numFmtId="0" fontId="26" fillId="34" borderId="51" xfId="0" applyFont="1" applyFill="1" applyBorder="1" applyAlignment="1">
      <alignment horizontal="center"/>
    </xf>
    <xf numFmtId="0" fontId="26" fillId="34" borderId="52" xfId="0" applyFont="1" applyFill="1" applyBorder="1" applyAlignment="1">
      <alignment horizontal="center"/>
    </xf>
    <xf numFmtId="0" fontId="26" fillId="34" borderId="40" xfId="0" applyFont="1" applyFill="1" applyBorder="1" applyAlignment="1">
      <alignment/>
    </xf>
    <xf numFmtId="0" fontId="26" fillId="34" borderId="40" xfId="0" applyFont="1" applyFill="1" applyBorder="1" applyAlignment="1">
      <alignment horizontal="center"/>
    </xf>
    <xf numFmtId="0" fontId="26" fillId="34" borderId="56" xfId="0" applyFont="1" applyFill="1" applyBorder="1" applyAlignment="1">
      <alignment horizontal="center"/>
    </xf>
    <xf numFmtId="0" fontId="26" fillId="34" borderId="55" xfId="0" applyFont="1" applyFill="1" applyBorder="1" applyAlignment="1" applyProtection="1">
      <alignment horizontal="center"/>
      <protection hidden="1"/>
    </xf>
    <xf numFmtId="0" fontId="26" fillId="34" borderId="26" xfId="0" applyFont="1" applyFill="1" applyBorder="1" applyAlignment="1" applyProtection="1">
      <alignment horizontal="center"/>
      <protection hidden="1"/>
    </xf>
    <xf numFmtId="0" fontId="26" fillId="34" borderId="53" xfId="0" applyFont="1" applyFill="1" applyBorder="1" applyAlignment="1" applyProtection="1">
      <alignment horizontal="center"/>
      <protection hidden="1"/>
    </xf>
    <xf numFmtId="0" fontId="26" fillId="34" borderId="38" xfId="0" applyFont="1" applyFill="1" applyBorder="1" applyAlignment="1">
      <alignment/>
    </xf>
    <xf numFmtId="0" fontId="26" fillId="34" borderId="43" xfId="0" applyFont="1" applyFill="1" applyBorder="1" applyAlignment="1" applyProtection="1">
      <alignment horizontal="center"/>
      <protection hidden="1"/>
    </xf>
    <xf numFmtId="0" fontId="26" fillId="34" borderId="44" xfId="0" applyFont="1" applyFill="1" applyBorder="1" applyAlignment="1" applyProtection="1">
      <alignment horizontal="center"/>
      <protection hidden="1"/>
    </xf>
    <xf numFmtId="0" fontId="26" fillId="34" borderId="41" xfId="0" applyFont="1" applyFill="1" applyBorder="1" applyAlignment="1" applyProtection="1">
      <alignment horizontal="center"/>
      <protection hidden="1"/>
    </xf>
    <xf numFmtId="0" fontId="26" fillId="34" borderId="21" xfId="0" applyFont="1" applyFill="1" applyBorder="1" applyAlignment="1">
      <alignment/>
    </xf>
    <xf numFmtId="0" fontId="29" fillId="34" borderId="27" xfId="0" applyFont="1" applyFill="1" applyBorder="1" applyAlignment="1">
      <alignment horizontal="center"/>
    </xf>
    <xf numFmtId="0" fontId="26" fillId="34" borderId="62" xfId="0" applyFont="1" applyFill="1" applyBorder="1" applyAlignment="1" applyProtection="1">
      <alignment horizontal="center"/>
      <protection hidden="1"/>
    </xf>
    <xf numFmtId="0" fontId="26" fillId="34" borderId="63" xfId="0" applyFont="1" applyFill="1" applyBorder="1" applyAlignment="1" applyProtection="1">
      <alignment horizontal="center"/>
      <protection hidden="1"/>
    </xf>
    <xf numFmtId="0" fontId="26" fillId="34" borderId="21" xfId="0" applyFont="1" applyFill="1" applyBorder="1" applyAlignment="1" applyProtection="1">
      <alignment horizontal="center"/>
      <protection hidden="1"/>
    </xf>
    <xf numFmtId="0" fontId="26" fillId="34" borderId="64" xfId="0" applyFont="1" applyFill="1" applyBorder="1" applyAlignment="1" applyProtection="1">
      <alignment horizontal="center"/>
      <protection hidden="1"/>
    </xf>
    <xf numFmtId="0" fontId="26" fillId="34" borderId="65" xfId="0" applyFont="1" applyFill="1" applyBorder="1" applyAlignment="1" applyProtection="1">
      <alignment horizontal="center"/>
      <protection hidden="1"/>
    </xf>
    <xf numFmtId="0" fontId="26" fillId="34" borderId="62" xfId="0" applyFont="1" applyFill="1" applyBorder="1" applyAlignment="1" applyProtection="1">
      <alignment horizontal="center"/>
      <protection hidden="1"/>
    </xf>
    <xf numFmtId="0" fontId="26" fillId="34" borderId="63" xfId="0" applyFont="1" applyFill="1" applyBorder="1" applyAlignment="1" applyProtection="1">
      <alignment horizontal="center"/>
      <protection hidden="1"/>
    </xf>
    <xf numFmtId="0" fontId="26" fillId="34" borderId="21" xfId="0" applyFont="1" applyFill="1" applyBorder="1" applyAlignment="1" applyProtection="1">
      <alignment horizontal="center"/>
      <protection hidden="1"/>
    </xf>
    <xf numFmtId="0" fontId="26" fillId="34" borderId="45" xfId="0" applyFont="1" applyFill="1" applyBorder="1" applyAlignment="1">
      <alignment/>
    </xf>
    <xf numFmtId="0" fontId="26" fillId="0" borderId="45" xfId="0" applyFont="1" applyFill="1" applyBorder="1" applyAlignment="1" applyProtection="1">
      <alignment horizontal="center"/>
      <protection hidden="1"/>
    </xf>
    <xf numFmtId="0" fontId="26" fillId="0" borderId="44" xfId="0" applyFont="1" applyFill="1" applyBorder="1" applyAlignment="1" applyProtection="1">
      <alignment horizontal="center"/>
      <protection hidden="1"/>
    </xf>
    <xf numFmtId="0" fontId="26" fillId="0" borderId="46" xfId="0" applyFont="1" applyFill="1" applyBorder="1" applyAlignment="1" applyProtection="1">
      <alignment horizontal="center"/>
      <protection hidden="1"/>
    </xf>
    <xf numFmtId="0" fontId="26" fillId="0" borderId="51" xfId="0" applyFont="1" applyFill="1" applyBorder="1" applyAlignment="1" applyProtection="1">
      <alignment horizontal="center"/>
      <protection hidden="1"/>
    </xf>
    <xf numFmtId="0" fontId="26" fillId="0" borderId="50" xfId="0" applyFont="1" applyFill="1" applyBorder="1" applyAlignment="1" applyProtection="1">
      <alignment horizontal="center"/>
      <protection hidden="1"/>
    </xf>
    <xf numFmtId="0" fontId="26" fillId="0" borderId="52" xfId="0" applyFont="1" applyFill="1" applyBorder="1" applyAlignment="1" applyProtection="1">
      <alignment horizontal="center"/>
      <protection hidden="1"/>
    </xf>
    <xf numFmtId="0" fontId="26" fillId="0" borderId="40" xfId="0" applyFont="1" applyFill="1" applyBorder="1" applyAlignment="1" applyProtection="1">
      <alignment horizontal="center"/>
      <protection hidden="1"/>
    </xf>
    <xf numFmtId="0" fontId="26" fillId="0" borderId="26" xfId="0" applyFont="1" applyFill="1" applyBorder="1" applyAlignment="1" applyProtection="1">
      <alignment horizontal="center"/>
      <protection hidden="1"/>
    </xf>
    <xf numFmtId="0" fontId="26" fillId="0" borderId="56" xfId="0" applyFont="1" applyFill="1" applyBorder="1" applyAlignment="1" applyProtection="1">
      <alignment horizontal="center"/>
      <protection hidden="1"/>
    </xf>
    <xf numFmtId="0" fontId="26" fillId="34" borderId="32" xfId="0" applyFont="1" applyFill="1" applyBorder="1" applyAlignment="1">
      <alignment/>
    </xf>
    <xf numFmtId="0" fontId="26" fillId="0" borderId="32" xfId="0" applyFont="1" applyFill="1" applyBorder="1" applyAlignment="1" applyProtection="1">
      <alignment horizontal="center"/>
      <protection hidden="1"/>
    </xf>
    <xf numFmtId="0" fontId="26" fillId="0" borderId="33" xfId="0" applyFont="1" applyFill="1" applyBorder="1" applyAlignment="1" applyProtection="1">
      <alignment horizontal="center"/>
      <protection hidden="1"/>
    </xf>
    <xf numFmtId="0" fontId="26" fillId="0" borderId="61" xfId="0" applyFont="1" applyFill="1" applyBorder="1" applyAlignment="1" applyProtection="1">
      <alignment horizontal="center"/>
      <protection hidden="1"/>
    </xf>
    <xf numFmtId="0" fontId="28" fillId="34" borderId="49" xfId="0" applyFont="1" applyFill="1" applyBorder="1" applyAlignment="1" applyProtection="1">
      <alignment horizontal="center"/>
      <protection hidden="1"/>
    </xf>
    <xf numFmtId="0" fontId="28" fillId="34" borderId="50" xfId="0" applyFont="1" applyFill="1" applyBorder="1" applyAlignment="1" applyProtection="1">
      <alignment horizontal="center"/>
      <protection hidden="1"/>
    </xf>
    <xf numFmtId="0" fontId="28" fillId="34" borderId="47" xfId="0" applyFont="1" applyFill="1" applyBorder="1" applyAlignment="1" applyProtection="1">
      <alignment horizontal="center"/>
      <protection hidden="1"/>
    </xf>
    <xf numFmtId="0" fontId="28" fillId="34" borderId="49" xfId="0" applyFont="1" applyFill="1" applyBorder="1" applyAlignment="1" applyProtection="1">
      <alignment horizontal="center"/>
      <protection hidden="1"/>
    </xf>
    <xf numFmtId="0" fontId="28" fillId="34" borderId="50" xfId="0" applyFont="1" applyFill="1" applyBorder="1" applyAlignment="1" applyProtection="1">
      <alignment horizontal="center"/>
      <protection hidden="1"/>
    </xf>
    <xf numFmtId="0" fontId="28" fillId="34" borderId="47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>
      <alignment/>
    </xf>
    <xf numFmtId="0" fontId="26" fillId="34" borderId="35" xfId="0" applyFont="1" applyFill="1" applyBorder="1" applyAlignment="1">
      <alignment/>
    </xf>
    <xf numFmtId="0" fontId="28" fillId="34" borderId="60" xfId="0" applyFont="1" applyFill="1" applyBorder="1" applyAlignment="1" applyProtection="1">
      <alignment horizontal="center"/>
      <protection hidden="1"/>
    </xf>
    <xf numFmtId="0" fontId="28" fillId="34" borderId="33" xfId="0" applyFont="1" applyFill="1" applyBorder="1" applyAlignment="1" applyProtection="1">
      <alignment horizontal="center"/>
      <protection hidden="1"/>
    </xf>
    <xf numFmtId="0" fontId="28" fillId="34" borderId="35" xfId="0" applyFont="1" applyFill="1" applyBorder="1" applyAlignment="1" applyProtection="1">
      <alignment horizontal="center"/>
      <protection hidden="1"/>
    </xf>
    <xf numFmtId="0" fontId="26" fillId="34" borderId="51" xfId="0" applyFont="1" applyFill="1" applyBorder="1" applyAlignment="1">
      <alignment horizontal="left"/>
    </xf>
    <xf numFmtId="0" fontId="26" fillId="34" borderId="66" xfId="0" applyFont="1" applyFill="1" applyBorder="1" applyAlignment="1">
      <alignment horizontal="left"/>
    </xf>
    <xf numFmtId="0" fontId="26" fillId="34" borderId="0" xfId="0" applyFont="1" applyFill="1" applyBorder="1" applyAlignment="1" applyProtection="1">
      <alignment horizontal="left"/>
      <protection hidden="1"/>
    </xf>
    <xf numFmtId="0" fontId="26" fillId="34" borderId="0" xfId="0" applyFont="1" applyFill="1" applyBorder="1" applyAlignment="1">
      <alignment horizontal="center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2" fontId="26" fillId="0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center"/>
    </xf>
    <xf numFmtId="0" fontId="29" fillId="34" borderId="0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2" fontId="29" fillId="0" borderId="0" xfId="0" applyNumberFormat="1" applyFont="1" applyFill="1" applyBorder="1" applyAlignment="1" applyProtection="1">
      <alignment horizontal="center"/>
      <protection hidden="1"/>
    </xf>
    <xf numFmtId="2" fontId="29" fillId="0" borderId="67" xfId="0" applyNumberFormat="1" applyFont="1" applyFill="1" applyBorder="1" applyAlignment="1" applyProtection="1">
      <alignment horizontal="center"/>
      <protection hidden="1"/>
    </xf>
    <xf numFmtId="2" fontId="26" fillId="0" borderId="34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4" fontId="0" fillId="34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6" fillId="35" borderId="45" xfId="0" applyFont="1" applyFill="1" applyBorder="1" applyAlignment="1">
      <alignment/>
    </xf>
    <xf numFmtId="0" fontId="26" fillId="35" borderId="41" xfId="0" applyFont="1" applyFill="1" applyBorder="1" applyAlignment="1">
      <alignment/>
    </xf>
    <xf numFmtId="0" fontId="0" fillId="35" borderId="45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26" fillId="35" borderId="47" xfId="0" applyFont="1" applyFill="1" applyBorder="1" applyAlignment="1">
      <alignment/>
    </xf>
    <xf numFmtId="0" fontId="26" fillId="35" borderId="53" xfId="0" applyFont="1" applyFill="1" applyBorder="1" applyAlignment="1">
      <alignment/>
    </xf>
    <xf numFmtId="0" fontId="26" fillId="35" borderId="37" xfId="0" applyFont="1" applyFill="1" applyBorder="1" applyAlignment="1">
      <alignment/>
    </xf>
    <xf numFmtId="0" fontId="26" fillId="36" borderId="45" xfId="0" applyFont="1" applyFill="1" applyBorder="1" applyAlignment="1">
      <alignment/>
    </xf>
    <xf numFmtId="0" fontId="26" fillId="36" borderId="41" xfId="0" applyFont="1" applyFill="1" applyBorder="1" applyAlignment="1">
      <alignment/>
    </xf>
    <xf numFmtId="0" fontId="0" fillId="36" borderId="45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26" fillId="36" borderId="47" xfId="0" applyFont="1" applyFill="1" applyBorder="1" applyAlignment="1">
      <alignment/>
    </xf>
    <xf numFmtId="0" fontId="26" fillId="36" borderId="53" xfId="0" applyFont="1" applyFill="1" applyBorder="1" applyAlignment="1">
      <alignment/>
    </xf>
    <xf numFmtId="0" fontId="0" fillId="0" borderId="0" xfId="0" applyFill="1" applyAlignment="1">
      <alignment/>
    </xf>
    <xf numFmtId="0" fontId="26" fillId="36" borderId="37" xfId="0" applyFont="1" applyFill="1" applyBorder="1" applyAlignment="1">
      <alignment/>
    </xf>
    <xf numFmtId="0" fontId="0" fillId="33" borderId="0" xfId="0" applyFill="1" applyAlignment="1">
      <alignment/>
    </xf>
    <xf numFmtId="0" fontId="26" fillId="36" borderId="45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4" fillId="0" borderId="53" xfId="0" applyFont="1" applyBorder="1" applyAlignment="1" applyProtection="1">
      <alignment horizontal="center"/>
      <protection hidden="1"/>
    </xf>
    <xf numFmtId="0" fontId="24" fillId="0" borderId="53" xfId="0" applyFont="1" applyFill="1" applyBorder="1" applyAlignment="1" applyProtection="1">
      <alignment horizontal="center"/>
      <protection hidden="1"/>
    </xf>
    <xf numFmtId="0" fontId="25" fillId="0" borderId="5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25" fillId="0" borderId="56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25" fillId="0" borderId="26" xfId="0" applyFont="1" applyFill="1" applyBorder="1" applyAlignment="1" applyProtection="1">
      <alignment horizontal="center" vertical="center"/>
      <protection hidden="1"/>
    </xf>
    <xf numFmtId="0" fontId="27" fillId="0" borderId="68" xfId="0" applyFont="1" applyFill="1" applyBorder="1" applyAlignment="1" applyProtection="1">
      <alignment horizont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7" fillId="0" borderId="68" xfId="0" applyFont="1" applyFill="1" applyBorder="1" applyAlignment="1" applyProtection="1">
      <alignment horizontal="center" vertical="center"/>
      <protection hidden="1"/>
    </xf>
    <xf numFmtId="0" fontId="27" fillId="0" borderId="25" xfId="0" applyFont="1" applyFill="1" applyBorder="1" applyAlignment="1" applyProtection="1">
      <alignment horizontal="center" vertical="center"/>
      <protection hidden="1"/>
    </xf>
    <xf numFmtId="0" fontId="27" fillId="0" borderId="68" xfId="0" applyFont="1" applyFill="1" applyBorder="1" applyAlignment="1" applyProtection="1">
      <alignment horizontal="center" vertical="center" wrapText="1"/>
      <protection hidden="1"/>
    </xf>
    <xf numFmtId="0" fontId="27" fillId="0" borderId="69" xfId="0" applyFont="1" applyFill="1" applyBorder="1" applyAlignment="1" applyProtection="1">
      <alignment horizontal="center" vertical="center"/>
      <protection hidden="1"/>
    </xf>
    <xf numFmtId="0" fontId="27" fillId="0" borderId="70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7" fillId="0" borderId="71" xfId="0" applyFont="1" applyFill="1" applyBorder="1" applyAlignment="1" applyProtection="1">
      <alignment horizontal="center" vertical="center" wrapText="1"/>
      <protection hidden="1"/>
    </xf>
    <xf numFmtId="2" fontId="26" fillId="0" borderId="72" xfId="0" applyNumberFormat="1" applyFont="1" applyFill="1" applyBorder="1" applyAlignment="1" applyProtection="1">
      <alignment horizontal="center" vertical="center"/>
      <protection hidden="1"/>
    </xf>
    <xf numFmtId="2" fontId="26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/>
    </xf>
    <xf numFmtId="14" fontId="0" fillId="34" borderId="15" xfId="0" applyNumberFormat="1" applyFont="1" applyFill="1" applyBorder="1" applyAlignment="1">
      <alignment horizontal="center"/>
    </xf>
    <xf numFmtId="2" fontId="30" fillId="35" borderId="15" xfId="0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2" fontId="30" fillId="36" borderId="15" xfId="0" applyNumberFormat="1" applyFont="1" applyFill="1" applyBorder="1" applyAlignment="1">
      <alignment horizontal="center" vertical="center"/>
    </xf>
    <xf numFmtId="2" fontId="32" fillId="36" borderId="15" xfId="0" applyNumberFormat="1" applyFont="1" applyFill="1" applyBorder="1" applyAlignment="1">
      <alignment horizontal="center" vertical="center"/>
    </xf>
    <xf numFmtId="2" fontId="32" fillId="35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0</xdr:rowOff>
    </xdr:from>
    <xdr:to>
      <xdr:col>8</xdr:col>
      <xdr:colOff>19050</xdr:colOff>
      <xdr:row>3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1171575" y="0"/>
          <a:ext cx="5495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080" tIns="68400" rIns="82080" bIns="0"/>
        <a:p>
          <a:pPr algn="ctr">
            <a:defRPr/>
          </a:pPr>
          <a:r>
            <a:rPr lang="en-US" cap="none" sz="4000" b="1" i="0" u="sng" baseline="0">
              <a:solidFill>
                <a:srgbClr val="0000FF"/>
              </a:solidFill>
            </a:rPr>
            <a:t>12. Amatieru Līga 15.01.2018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38100</xdr:rowOff>
    </xdr:from>
    <xdr:to>
      <xdr:col>9</xdr:col>
      <xdr:colOff>57150</xdr:colOff>
      <xdr:row>0</xdr:row>
      <xdr:rowOff>1114425</xdr:rowOff>
    </xdr:to>
    <xdr:sp>
      <xdr:nvSpPr>
        <xdr:cNvPr id="1" name="AutoShape 3"/>
        <xdr:cNvSpPr>
          <a:spLocks/>
        </xdr:cNvSpPr>
      </xdr:nvSpPr>
      <xdr:spPr>
        <a:xfrm>
          <a:off x="1047750" y="38100"/>
          <a:ext cx="63531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080" tIns="59400" rIns="73080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12. Amatieru Līgas 
</a:t>
          </a:r>
          <a:r>
            <a:rPr lang="en-US" cap="none" sz="3600" b="1" i="0" u="none" baseline="0">
              <a:solidFill>
                <a:srgbClr val="0000FF"/>
              </a:solidFill>
            </a:rPr>
            <a:t>Individuālais reitings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zoomScalePageLayoutView="0" workbookViewId="0" topLeftCell="A13">
      <selection activeCell="P14" sqref="P14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30.8515625" style="0" customWidth="1"/>
    <col min="4" max="4" width="8.28125" style="0" customWidth="1"/>
    <col min="5" max="5" width="12.7109375" style="0" customWidth="1"/>
    <col min="6" max="6" width="13.8515625" style="0" customWidth="1"/>
    <col min="8" max="8" width="12.281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8" ht="15">
      <c r="A7" s="1"/>
      <c r="B7" s="305" t="s">
        <v>0</v>
      </c>
      <c r="C7" s="305"/>
      <c r="D7" s="305"/>
      <c r="E7" s="305"/>
      <c r="F7" s="305"/>
      <c r="G7" s="305"/>
      <c r="H7" s="305"/>
    </row>
    <row r="8" spans="1:8" ht="15">
      <c r="A8" s="1"/>
      <c r="B8" s="305"/>
      <c r="C8" s="305"/>
      <c r="D8" s="305"/>
      <c r="E8" s="305"/>
      <c r="F8" s="305"/>
      <c r="G8" s="305"/>
      <c r="H8" s="305"/>
    </row>
    <row r="9" spans="1:8" ht="15">
      <c r="A9" s="1"/>
      <c r="B9" s="305"/>
      <c r="C9" s="305"/>
      <c r="D9" s="305"/>
      <c r="E9" s="305"/>
      <c r="F9" s="305"/>
      <c r="G9" s="305"/>
      <c r="H9" s="305"/>
    </row>
    <row r="10" spans="1:8" ht="39.75" customHeight="1">
      <c r="A10" s="1"/>
      <c r="B10" s="2" t="s">
        <v>1</v>
      </c>
      <c r="C10" s="3" t="s">
        <v>2</v>
      </c>
      <c r="D10" s="3" t="s">
        <v>3</v>
      </c>
      <c r="E10" s="3" t="s">
        <v>4</v>
      </c>
      <c r="F10" s="4" t="s">
        <v>5</v>
      </c>
      <c r="G10" s="5" t="s">
        <v>6</v>
      </c>
      <c r="H10" s="6" t="s">
        <v>7</v>
      </c>
    </row>
    <row r="11" spans="1:8" ht="39.75" customHeight="1">
      <c r="A11" s="1"/>
      <c r="B11" s="7">
        <v>1</v>
      </c>
      <c r="C11" s="8" t="str">
        <f>Punkti!A26</f>
        <v>GO Hard</v>
      </c>
      <c r="D11" s="7">
        <f>Punkti!AI26</f>
        <v>14</v>
      </c>
      <c r="E11" s="7">
        <f>Punkti!AJ26</f>
        <v>4</v>
      </c>
      <c r="F11" s="7">
        <f>Rezultati!AK45+Rezultati!AK46+Rezultati!AK47+Rezultati!AK48+Rezultati!AK49</f>
        <v>4114</v>
      </c>
      <c r="G11" s="9">
        <f>Punkti!AI26+Punkti!AJ26</f>
        <v>18</v>
      </c>
      <c r="H11" s="10">
        <f>Rezultati!AM45</f>
        <v>171.41666666666666</v>
      </c>
    </row>
    <row r="12" spans="1:8" ht="39.75" customHeight="1">
      <c r="A12" s="1"/>
      <c r="B12" s="11">
        <v>2</v>
      </c>
      <c r="C12" s="11" t="str">
        <f>Punkti!A14</f>
        <v>SamoKat </v>
      </c>
      <c r="D12" s="11">
        <f>Punkti!AI14</f>
        <v>10</v>
      </c>
      <c r="E12" s="11">
        <f>Punkti!AJ14</f>
        <v>4</v>
      </c>
      <c r="F12" s="11">
        <f>Rezultati!AK22+Rezultati!AK23+Rezultati!AK24+Rezultati!AK25+Rezultati!AK28+Rezultati!AK27+Rezultati!AK26</f>
        <v>4472</v>
      </c>
      <c r="G12" s="12">
        <f>'Kom.reitings'!D12+'Kom.reitings'!E12</f>
        <v>14</v>
      </c>
      <c r="H12" s="13">
        <f>Rezultati!AM22</f>
        <v>186.33333333333334</v>
      </c>
    </row>
    <row r="13" spans="1:8" ht="39.75" customHeight="1">
      <c r="A13" s="1"/>
      <c r="B13" s="11">
        <v>3</v>
      </c>
      <c r="C13" s="14" t="str">
        <f>Punkti!A5</f>
        <v>Strikers PVA</v>
      </c>
      <c r="D13" s="11">
        <f>Punkti!AI5</f>
        <v>8</v>
      </c>
      <c r="E13" s="11">
        <f>Punkti!AJ5</f>
        <v>2</v>
      </c>
      <c r="F13" s="11">
        <f>Rezultati!AK4+Rezultati!AK5+Rezultati!AK6+Rezultati!AK7+Rezultati!AK8</f>
        <v>4339</v>
      </c>
      <c r="G13" s="12">
        <f>'Kom.reitings'!D13+'Kom.reitings'!E13</f>
        <v>10</v>
      </c>
      <c r="H13" s="13">
        <f>Rezultati!AM4</f>
        <v>180.79166666666666</v>
      </c>
    </row>
    <row r="14" spans="1:8" ht="39.75" customHeight="1">
      <c r="A14" s="1"/>
      <c r="B14" s="11">
        <v>4</v>
      </c>
      <c r="C14" s="14" t="str">
        <f>Punkti!A8</f>
        <v>BBBD</v>
      </c>
      <c r="D14" s="11">
        <f>Punkti!AI8</f>
        <v>8</v>
      </c>
      <c r="E14" s="11">
        <f>Punkti!AJ8</f>
        <v>2</v>
      </c>
      <c r="F14" s="11">
        <f>Rezultati!AK9+Rezultati!AK10+Rezultati!AK11+Rezultati!AK12+Rezultati!AK16+Rezultati!AK13+Rezultati!AK14+Rezultati!AK15</f>
        <v>4307</v>
      </c>
      <c r="G14" s="12">
        <f>Punkti!AI8+Punkti!AJ8</f>
        <v>10</v>
      </c>
      <c r="H14" s="13">
        <f>Rezultati!AM9</f>
        <v>179.45833333333334</v>
      </c>
    </row>
    <row r="15" spans="1:8" ht="39.75" customHeight="1">
      <c r="A15" s="1"/>
      <c r="B15" s="11">
        <v>5</v>
      </c>
      <c r="C15" s="14" t="str">
        <f>Punkti!A11</f>
        <v>Returned</v>
      </c>
      <c r="D15" s="11">
        <f>Punkti!AI11</f>
        <v>8</v>
      </c>
      <c r="E15" s="11">
        <f>Punkti!AJ11</f>
        <v>2</v>
      </c>
      <c r="F15" s="11">
        <f>Rezultati!AK17+Rezultati!AK18+Rezultati!AK19+Rezultati!AK20+Rezultati!AK21</f>
        <v>4199</v>
      </c>
      <c r="G15" s="12">
        <f>'Kom.reitings'!D15+'Kom.reitings'!E15</f>
        <v>10</v>
      </c>
      <c r="H15" s="13">
        <f>Rezultati!AM17</f>
        <v>174.95833333333334</v>
      </c>
    </row>
    <row r="16" spans="1:8" ht="39.75" customHeight="1">
      <c r="A16" s="1"/>
      <c r="B16" s="11">
        <v>6</v>
      </c>
      <c r="C16" s="14" t="str">
        <f>Punkti!A17</f>
        <v>NB-1</v>
      </c>
      <c r="D16" s="11">
        <f>Punkti!AI17</f>
        <v>8</v>
      </c>
      <c r="E16" s="11">
        <f>Punkti!AJ17</f>
        <v>2</v>
      </c>
      <c r="F16" s="11">
        <f>Rezultati!AK29+Rezultati!AK30+Rezultati!AK31+Rezultati!AK32+Rezultati!AK33+Rezultati!AK34</f>
        <v>4069</v>
      </c>
      <c r="G16" s="12">
        <f>'Kom.reitings'!D16+'Kom.reitings'!E16</f>
        <v>10</v>
      </c>
      <c r="H16" s="13">
        <f>Rezultati!AM29</f>
        <v>169.54166666666666</v>
      </c>
    </row>
    <row r="17" spans="1:8" ht="39.75" customHeight="1">
      <c r="A17" s="1"/>
      <c r="B17" s="15">
        <v>7</v>
      </c>
      <c r="C17" s="16" t="str">
        <f>Punkti!A23</f>
        <v>SigusDAX</v>
      </c>
      <c r="D17" s="16">
        <f>Punkti!AI23</f>
        <v>6</v>
      </c>
      <c r="E17" s="16">
        <f>Punkti!AJ23</f>
        <v>2</v>
      </c>
      <c r="F17" s="16">
        <f>Rezultati!AK40+Rezultati!AK41+Rezultati!AK42+Rezultati!AK43+Rezultati!AK44</f>
        <v>4320</v>
      </c>
      <c r="G17" s="17">
        <f>Punkti!AI23+Punkti!AJ23</f>
        <v>8</v>
      </c>
      <c r="H17" s="18">
        <f>Rezultati!AM40</f>
        <v>180</v>
      </c>
    </row>
    <row r="18" spans="2:8" ht="39" customHeight="1">
      <c r="B18" s="15">
        <v>8</v>
      </c>
      <c r="C18" s="19" t="str">
        <f>Punkti!A20</f>
        <v>Universal Services</v>
      </c>
      <c r="D18" s="16">
        <f>Punkti!AI20</f>
        <v>2</v>
      </c>
      <c r="E18" s="16">
        <f>Punkti!AJ20</f>
        <v>0</v>
      </c>
      <c r="F18" s="16">
        <f>Rezultati!AK35+Rezultati!AK36+Rezultati!AK37+Rezultati!AK38+Rezultati!AK39</f>
        <v>3863</v>
      </c>
      <c r="G18" s="17">
        <f>Punkti!AI20+Punkti!AJ20</f>
        <v>2</v>
      </c>
      <c r="H18" s="18">
        <f>Rezultati!AM35</f>
        <v>160.95833333333334</v>
      </c>
    </row>
  </sheetData>
  <sheetProtection selectLockedCells="1" selectUnlockedCells="1"/>
  <mergeCells count="1">
    <mergeCell ref="B7:H9"/>
  </mergeCells>
  <printOptions/>
  <pageMargins left="0.2298611111111111" right="0.30972222222222223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8"/>
  <sheetViews>
    <sheetView tabSelected="1" zoomScale="75" zoomScaleNormal="75" zoomScalePageLayoutView="0" workbookViewId="0" topLeftCell="D52">
      <selection activeCell="R53" sqref="R53"/>
    </sheetView>
  </sheetViews>
  <sheetFormatPr defaultColWidth="9.140625" defaultRowHeight="12.75"/>
  <cols>
    <col min="1" max="1" width="3.00390625" style="0" customWidth="1"/>
    <col min="2" max="2" width="8.00390625" style="20" customWidth="1"/>
    <col min="3" max="3" width="27.57421875" style="21" customWidth="1"/>
    <col min="4" max="4" width="35.28125" style="20" customWidth="1"/>
    <col min="5" max="5" width="5.7109375" style="20" customWidth="1"/>
    <col min="6" max="6" width="7.00390625" style="20" customWidth="1"/>
    <col min="7" max="7" width="10.8515625" style="20" customWidth="1"/>
    <col min="8" max="8" width="5.7109375" style="20" customWidth="1"/>
    <col min="9" max="9" width="7.00390625" style="20" customWidth="1"/>
    <col min="10" max="10" width="10.8515625" style="20" customWidth="1"/>
    <col min="11" max="11" width="5.421875" style="0" customWidth="1"/>
    <col min="12" max="12" width="10.00390625" style="0" customWidth="1"/>
    <col min="13" max="13" width="10.8515625" style="0" customWidth="1"/>
    <col min="14" max="16" width="0" style="0" hidden="1" customWidth="1"/>
    <col min="17" max="17" width="10.00390625" style="0" customWidth="1"/>
    <col min="18" max="18" width="10.28125" style="0" customWidth="1"/>
    <col min="19" max="19" width="10.8515625" style="0" customWidth="1"/>
  </cols>
  <sheetData>
    <row r="1" ht="87.75" customHeight="1">
      <c r="M1" s="20"/>
    </row>
    <row r="2" ht="3" customHeight="1" hidden="1"/>
    <row r="3" spans="2:19" ht="65.25" customHeight="1">
      <c r="B3" s="306" t="s">
        <v>8</v>
      </c>
      <c r="C3" s="306"/>
      <c r="D3" s="306"/>
      <c r="E3" s="307" t="s">
        <v>9</v>
      </c>
      <c r="F3" s="307"/>
      <c r="G3" s="307"/>
      <c r="H3" s="307" t="s">
        <v>10</v>
      </c>
      <c r="I3" s="307" t="s">
        <v>11</v>
      </c>
      <c r="J3" s="307" t="s">
        <v>12</v>
      </c>
      <c r="K3" s="308" t="s">
        <v>13</v>
      </c>
      <c r="L3" s="308"/>
      <c r="M3" s="308"/>
      <c r="N3" s="307" t="s">
        <v>14</v>
      </c>
      <c r="O3" s="307"/>
      <c r="P3" s="307"/>
      <c r="Q3" s="307" t="s">
        <v>6</v>
      </c>
      <c r="R3" s="307"/>
      <c r="S3" s="307"/>
    </row>
    <row r="4" spans="2:19" ht="65.25" customHeight="1">
      <c r="B4" s="22" t="s">
        <v>1</v>
      </c>
      <c r="C4" s="23" t="s">
        <v>2</v>
      </c>
      <c r="D4" s="23" t="s">
        <v>15</v>
      </c>
      <c r="E4" s="24" t="s">
        <v>16</v>
      </c>
      <c r="F4" s="25" t="s">
        <v>11</v>
      </c>
      <c r="G4" s="26" t="s">
        <v>12</v>
      </c>
      <c r="H4" s="24" t="s">
        <v>16</v>
      </c>
      <c r="I4" s="25" t="s">
        <v>11</v>
      </c>
      <c r="J4" s="26" t="s">
        <v>12</v>
      </c>
      <c r="K4" s="24" t="s">
        <v>16</v>
      </c>
      <c r="L4" s="25" t="s">
        <v>11</v>
      </c>
      <c r="M4" s="26" t="s">
        <v>12</v>
      </c>
      <c r="N4" s="24" t="s">
        <v>16</v>
      </c>
      <c r="O4" s="25" t="s">
        <v>11</v>
      </c>
      <c r="P4" s="26" t="s">
        <v>12</v>
      </c>
      <c r="Q4" s="24" t="s">
        <v>16</v>
      </c>
      <c r="R4" s="25" t="s">
        <v>11</v>
      </c>
      <c r="S4" s="26" t="s">
        <v>12</v>
      </c>
    </row>
    <row r="5" spans="2:19" ht="20.25" customHeight="1">
      <c r="B5" s="27">
        <v>1</v>
      </c>
      <c r="C5" s="28" t="str">
        <f>Rezultati!A8</f>
        <v>Strikers PVA</v>
      </c>
      <c r="D5" s="29" t="str">
        <f>Rezultati!B8</f>
        <v>Daniels Vēzis</v>
      </c>
      <c r="E5" s="29">
        <v>0</v>
      </c>
      <c r="F5" s="29">
        <v>0</v>
      </c>
      <c r="G5" s="29" t="e">
        <f aca="true" t="shared" si="0" ref="G5:G48">F5/E5</f>
        <v>#DIV/0!</v>
      </c>
      <c r="H5" s="30">
        <v>4</v>
      </c>
      <c r="I5" s="30">
        <v>814</v>
      </c>
      <c r="J5" s="31">
        <f aca="true" t="shared" si="1" ref="J5:J48">I5/H5</f>
        <v>203.5</v>
      </c>
      <c r="K5" s="30">
        <f>Rezultati!AL8</f>
        <v>0</v>
      </c>
      <c r="L5" s="30">
        <f>Rezultati!AK8</f>
        <v>0</v>
      </c>
      <c r="M5" s="30" t="e">
        <f>Rezultati!AN8</f>
        <v>#DIV/0!</v>
      </c>
      <c r="N5" s="32"/>
      <c r="O5" s="32"/>
      <c r="P5" s="32"/>
      <c r="Q5" s="33">
        <f aca="true" t="shared" si="2" ref="Q5:Q30">K5+H5+E5</f>
        <v>4</v>
      </c>
      <c r="R5" s="33">
        <f aca="true" t="shared" si="3" ref="R5:R30">L5+I5+F5</f>
        <v>814</v>
      </c>
      <c r="S5" s="31">
        <f aca="true" t="shared" si="4" ref="S5:S48">R5/Q5</f>
        <v>203.5</v>
      </c>
    </row>
    <row r="6" spans="2:19" ht="18.75">
      <c r="B6" s="27">
        <v>2</v>
      </c>
      <c r="C6" s="28" t="str">
        <f>Rezultati!A24</f>
        <v>SamoKat </v>
      </c>
      <c r="D6" s="29" t="str">
        <f>Rezultati!B24</f>
        <v>Verners Veidulis</v>
      </c>
      <c r="E6" s="29">
        <v>0</v>
      </c>
      <c r="F6" s="29">
        <v>0</v>
      </c>
      <c r="G6" s="34" t="e">
        <f t="shared" si="0"/>
        <v>#DIV/0!</v>
      </c>
      <c r="H6" s="30">
        <v>0</v>
      </c>
      <c r="I6" s="30">
        <v>0</v>
      </c>
      <c r="J6" s="31" t="e">
        <f t="shared" si="1"/>
        <v>#DIV/0!</v>
      </c>
      <c r="K6" s="30">
        <f>Rezultati!AL24</f>
        <v>8</v>
      </c>
      <c r="L6" s="30">
        <f>Rezultati!AK24</f>
        <v>1554</v>
      </c>
      <c r="M6" s="31">
        <f>Rezultati!AN24</f>
        <v>194.25</v>
      </c>
      <c r="N6" s="32"/>
      <c r="O6" s="32"/>
      <c r="P6" s="32"/>
      <c r="Q6" s="33">
        <f t="shared" si="2"/>
        <v>8</v>
      </c>
      <c r="R6" s="33">
        <f t="shared" si="3"/>
        <v>1554</v>
      </c>
      <c r="S6" s="31">
        <f t="shared" si="4"/>
        <v>194.25</v>
      </c>
    </row>
    <row r="7" spans="2:19" ht="18.75">
      <c r="B7" s="27">
        <v>3</v>
      </c>
      <c r="C7" s="28" t="str">
        <f>Rezultati!A7</f>
        <v>Strikers PVA</v>
      </c>
      <c r="D7" s="29" t="str">
        <f>Rezultati!B7</f>
        <v>Artūrs Perepjolkins</v>
      </c>
      <c r="E7" s="29">
        <v>20</v>
      </c>
      <c r="F7" s="29">
        <v>4101</v>
      </c>
      <c r="G7" s="34">
        <f t="shared" si="0"/>
        <v>205.05</v>
      </c>
      <c r="H7" s="30">
        <v>20</v>
      </c>
      <c r="I7" s="30">
        <v>3802</v>
      </c>
      <c r="J7" s="31">
        <f t="shared" si="1"/>
        <v>190.1</v>
      </c>
      <c r="K7" s="30">
        <f>Rezultati!AL7</f>
        <v>8</v>
      </c>
      <c r="L7" s="30">
        <f>Rezultati!AK7</f>
        <v>1390</v>
      </c>
      <c r="M7" s="31">
        <f>Rezultati!AN7</f>
        <v>173.75</v>
      </c>
      <c r="N7" s="32"/>
      <c r="O7" s="32"/>
      <c r="P7" s="32"/>
      <c r="Q7" s="33">
        <f t="shared" si="2"/>
        <v>48</v>
      </c>
      <c r="R7" s="33">
        <f t="shared" si="3"/>
        <v>9293</v>
      </c>
      <c r="S7" s="31">
        <f t="shared" si="4"/>
        <v>193.60416666666666</v>
      </c>
    </row>
    <row r="8" spans="2:19" ht="18.75">
      <c r="B8" s="35">
        <v>4</v>
      </c>
      <c r="C8" s="36" t="str">
        <f>Rezultati!A48</f>
        <v>GO Hard</v>
      </c>
      <c r="D8" s="37" t="str">
        <f>Rezultati!B48</f>
        <v>Edgars Poišs</v>
      </c>
      <c r="E8" s="37">
        <v>28</v>
      </c>
      <c r="F8" s="37">
        <v>5217</v>
      </c>
      <c r="G8" s="38">
        <f t="shared" si="0"/>
        <v>186.32142857142858</v>
      </c>
      <c r="H8" s="39">
        <v>28</v>
      </c>
      <c r="I8" s="39">
        <v>5631</v>
      </c>
      <c r="J8" s="40">
        <f t="shared" si="1"/>
        <v>201.10714285714286</v>
      </c>
      <c r="K8" s="39">
        <f>Rezultati!AL48</f>
        <v>8</v>
      </c>
      <c r="L8" s="39">
        <f>Rezultati!AK48</f>
        <v>1458</v>
      </c>
      <c r="M8" s="40">
        <f>Rezultati!AN48</f>
        <v>182.25</v>
      </c>
      <c r="N8" s="41"/>
      <c r="O8" s="41"/>
      <c r="P8" s="41"/>
      <c r="Q8" s="42">
        <f t="shared" si="2"/>
        <v>64</v>
      </c>
      <c r="R8" s="42">
        <f t="shared" si="3"/>
        <v>12306</v>
      </c>
      <c r="S8" s="40">
        <f t="shared" si="4"/>
        <v>192.28125</v>
      </c>
    </row>
    <row r="9" spans="2:19" ht="18.75">
      <c r="B9" s="35">
        <v>5</v>
      </c>
      <c r="C9" s="36" t="str">
        <f>Rezultati!A5</f>
        <v>Strikers PVA</v>
      </c>
      <c r="D9" s="37" t="str">
        <f>Rezultati!B5</f>
        <v>Maksims Gerasimenko</v>
      </c>
      <c r="E9" s="37">
        <v>12</v>
      </c>
      <c r="F9" s="37">
        <v>2327</v>
      </c>
      <c r="G9" s="38">
        <f t="shared" si="0"/>
        <v>193.91666666666666</v>
      </c>
      <c r="H9" s="39">
        <v>24</v>
      </c>
      <c r="I9" s="39">
        <v>4639</v>
      </c>
      <c r="J9" s="40">
        <f t="shared" si="1"/>
        <v>193.29166666666666</v>
      </c>
      <c r="K9" s="39">
        <f>Rezultati!AL5</f>
        <v>8</v>
      </c>
      <c r="L9" s="39">
        <f>Rezultati!AK5</f>
        <v>1439</v>
      </c>
      <c r="M9" s="40">
        <f>Rezultati!AN5</f>
        <v>179.875</v>
      </c>
      <c r="N9" s="42"/>
      <c r="O9" s="42"/>
      <c r="P9" s="40"/>
      <c r="Q9" s="42">
        <f t="shared" si="2"/>
        <v>44</v>
      </c>
      <c r="R9" s="42">
        <f t="shared" si="3"/>
        <v>8405</v>
      </c>
      <c r="S9" s="40">
        <f t="shared" si="4"/>
        <v>191.02272727272728</v>
      </c>
    </row>
    <row r="10" spans="2:19" ht="18.75">
      <c r="B10" s="35">
        <v>6</v>
      </c>
      <c r="C10" s="36" t="str">
        <f>Rezultati!A14</f>
        <v>BBBD</v>
      </c>
      <c r="D10" s="37" t="str">
        <f>Rezultati!B14</f>
        <v>Axel Wolf</v>
      </c>
      <c r="E10" s="37">
        <v>12</v>
      </c>
      <c r="F10" s="37">
        <v>2321</v>
      </c>
      <c r="G10" s="38">
        <f t="shared" si="0"/>
        <v>193.41666666666666</v>
      </c>
      <c r="H10" s="39">
        <v>20</v>
      </c>
      <c r="I10" s="39">
        <v>3780</v>
      </c>
      <c r="J10" s="40">
        <f t="shared" si="1"/>
        <v>189</v>
      </c>
      <c r="K10" s="39">
        <f>Rezultati!AL14</f>
        <v>0</v>
      </c>
      <c r="L10" s="39">
        <f>Rezultati!AK14</f>
        <v>0</v>
      </c>
      <c r="M10" s="40" t="e">
        <f>Rezultati!AN14</f>
        <v>#DIV/0!</v>
      </c>
      <c r="N10" s="41"/>
      <c r="O10" s="41"/>
      <c r="P10" s="41"/>
      <c r="Q10" s="42">
        <f t="shared" si="2"/>
        <v>32</v>
      </c>
      <c r="R10" s="42">
        <f t="shared" si="3"/>
        <v>6101</v>
      </c>
      <c r="S10" s="40">
        <f t="shared" si="4"/>
        <v>190.65625</v>
      </c>
    </row>
    <row r="11" spans="2:19" ht="18.75">
      <c r="B11" s="35">
        <v>7</v>
      </c>
      <c r="C11" s="36" t="str">
        <f>Rezultati!A15</f>
        <v>BBBD / AB Sistems</v>
      </c>
      <c r="D11" s="37" t="str">
        <f>Rezultati!B15</f>
        <v>Aleksejs Jelisejevs</v>
      </c>
      <c r="E11" s="37">
        <v>15</v>
      </c>
      <c r="F11" s="37">
        <v>2980</v>
      </c>
      <c r="G11" s="38">
        <f t="shared" si="0"/>
        <v>198.66666666666666</v>
      </c>
      <c r="H11" s="39">
        <v>14</v>
      </c>
      <c r="I11" s="39">
        <v>2482</v>
      </c>
      <c r="J11" s="40">
        <f t="shared" si="1"/>
        <v>177.28571428571428</v>
      </c>
      <c r="K11" s="39">
        <f>Rezultati!AL15</f>
        <v>8</v>
      </c>
      <c r="L11" s="39">
        <f>Rezultati!AK15</f>
        <v>1550</v>
      </c>
      <c r="M11" s="40">
        <f>Rezultati!AN15</f>
        <v>193.75</v>
      </c>
      <c r="N11" s="43"/>
      <c r="O11" s="43"/>
      <c r="P11" s="43"/>
      <c r="Q11" s="42">
        <f t="shared" si="2"/>
        <v>37</v>
      </c>
      <c r="R11" s="42">
        <f t="shared" si="3"/>
        <v>7012</v>
      </c>
      <c r="S11" s="40">
        <f t="shared" si="4"/>
        <v>189.51351351351352</v>
      </c>
    </row>
    <row r="12" spans="2:19" ht="18.75">
      <c r="B12" s="35">
        <v>8</v>
      </c>
      <c r="C12" s="36" t="str">
        <f>Rezultati!A9</f>
        <v>BBBD</v>
      </c>
      <c r="D12" s="37" t="str">
        <f>Rezultati!B9</f>
        <v>Aleksandrs Titkovs</v>
      </c>
      <c r="E12" s="37">
        <v>8</v>
      </c>
      <c r="F12" s="37">
        <v>1509</v>
      </c>
      <c r="G12" s="38">
        <f t="shared" si="0"/>
        <v>188.625</v>
      </c>
      <c r="H12" s="39">
        <v>0</v>
      </c>
      <c r="I12" s="39">
        <v>0</v>
      </c>
      <c r="J12" s="40" t="e">
        <f t="shared" si="1"/>
        <v>#DIV/0!</v>
      </c>
      <c r="K12" s="39">
        <f>Rezultati!AL9</f>
        <v>0</v>
      </c>
      <c r="L12" s="39">
        <f>Rezultati!AK9</f>
        <v>0</v>
      </c>
      <c r="M12" s="40" t="e">
        <f>Rezultati!AN9</f>
        <v>#DIV/0!</v>
      </c>
      <c r="N12" s="41"/>
      <c r="O12" s="41"/>
      <c r="P12" s="41"/>
      <c r="Q12" s="42">
        <f t="shared" si="2"/>
        <v>8</v>
      </c>
      <c r="R12" s="42">
        <f t="shared" si="3"/>
        <v>1509</v>
      </c>
      <c r="S12" s="40">
        <f t="shared" si="4"/>
        <v>188.625</v>
      </c>
    </row>
    <row r="13" spans="2:19" ht="18.75">
      <c r="B13" s="35">
        <v>9</v>
      </c>
      <c r="C13" s="36" t="str">
        <f>Rezultati!A16</f>
        <v>BBBD / AB Sistems</v>
      </c>
      <c r="D13" s="37" t="str">
        <f>Rezultati!B16</f>
        <v>Andrejs Zilgalvis</v>
      </c>
      <c r="E13" s="37">
        <f>16+12</f>
        <v>28</v>
      </c>
      <c r="F13" s="37">
        <f>2939+2525</f>
        <v>5464</v>
      </c>
      <c r="G13" s="38">
        <f t="shared" si="0"/>
        <v>195.14285714285714</v>
      </c>
      <c r="H13" s="39">
        <v>18</v>
      </c>
      <c r="I13" s="39">
        <v>3230</v>
      </c>
      <c r="J13" s="40">
        <f t="shared" si="1"/>
        <v>179.44444444444446</v>
      </c>
      <c r="K13" s="39">
        <f>Rezultati!AL16</f>
        <v>4</v>
      </c>
      <c r="L13" s="39">
        <f>Rezultati!AK16</f>
        <v>731</v>
      </c>
      <c r="M13" s="40">
        <f>Rezultati!AN16</f>
        <v>182.75</v>
      </c>
      <c r="N13" s="41"/>
      <c r="O13" s="41"/>
      <c r="P13" s="41"/>
      <c r="Q13" s="42">
        <f t="shared" si="2"/>
        <v>50</v>
      </c>
      <c r="R13" s="42">
        <f t="shared" si="3"/>
        <v>9425</v>
      </c>
      <c r="S13" s="40">
        <f t="shared" si="4"/>
        <v>188.5</v>
      </c>
    </row>
    <row r="14" spans="2:19" ht="18.75">
      <c r="B14" s="35">
        <v>10</v>
      </c>
      <c r="C14" s="36" t="str">
        <f>Rezultati!A12</f>
        <v>BBBD</v>
      </c>
      <c r="D14" s="37" t="str">
        <f>Rezultati!B12</f>
        <v>Deivids Červinskis-Bušs</v>
      </c>
      <c r="E14" s="37">
        <v>4</v>
      </c>
      <c r="F14" s="37">
        <v>740</v>
      </c>
      <c r="G14" s="38">
        <f t="shared" si="0"/>
        <v>185</v>
      </c>
      <c r="H14" s="39">
        <v>0</v>
      </c>
      <c r="I14" s="39">
        <v>0</v>
      </c>
      <c r="J14" s="40" t="e">
        <f t="shared" si="1"/>
        <v>#DIV/0!</v>
      </c>
      <c r="K14" s="39">
        <f>Rezultati!AL12</f>
        <v>0</v>
      </c>
      <c r="L14" s="39">
        <f>Rezultati!AK12</f>
        <v>0</v>
      </c>
      <c r="M14" s="40" t="e">
        <f>Rezultati!AN12</f>
        <v>#DIV/0!</v>
      </c>
      <c r="N14" s="41"/>
      <c r="O14" s="41"/>
      <c r="P14" s="41"/>
      <c r="Q14" s="42">
        <f t="shared" si="2"/>
        <v>4</v>
      </c>
      <c r="R14" s="42">
        <f t="shared" si="3"/>
        <v>740</v>
      </c>
      <c r="S14" s="40">
        <f t="shared" si="4"/>
        <v>185</v>
      </c>
    </row>
    <row r="15" spans="2:19" ht="18.75">
      <c r="B15" s="44">
        <v>11</v>
      </c>
      <c r="C15" s="45" t="str">
        <f>Rezultati!A18</f>
        <v>Returned</v>
      </c>
      <c r="D15" s="46" t="str">
        <f>Rezultati!B18</f>
        <v>Aleksandrs Komars</v>
      </c>
      <c r="E15" s="46">
        <v>28</v>
      </c>
      <c r="F15" s="46">
        <v>5128</v>
      </c>
      <c r="G15" s="47">
        <f t="shared" si="0"/>
        <v>183.14285714285714</v>
      </c>
      <c r="H15" s="48">
        <v>28</v>
      </c>
      <c r="I15" s="48">
        <v>5253</v>
      </c>
      <c r="J15" s="49">
        <f t="shared" si="1"/>
        <v>187.60714285714286</v>
      </c>
      <c r="K15" s="48">
        <f>Rezultati!AL18</f>
        <v>8</v>
      </c>
      <c r="L15" s="48">
        <f>Rezultati!AK18</f>
        <v>1458</v>
      </c>
      <c r="M15" s="49">
        <f>Rezultati!AN18</f>
        <v>182.25</v>
      </c>
      <c r="N15" s="50"/>
      <c r="O15" s="50"/>
      <c r="P15" s="50"/>
      <c r="Q15" s="51">
        <f t="shared" si="2"/>
        <v>64</v>
      </c>
      <c r="R15" s="51">
        <f t="shared" si="3"/>
        <v>11839</v>
      </c>
      <c r="S15" s="49">
        <f t="shared" si="4"/>
        <v>184.984375</v>
      </c>
    </row>
    <row r="16" spans="2:19" ht="18.75">
      <c r="B16" s="44">
        <v>12</v>
      </c>
      <c r="C16" s="45" t="str">
        <f>Rezultati!A25</f>
        <v>SamoKat </v>
      </c>
      <c r="D16" s="46" t="str">
        <f>Rezultati!B25</f>
        <v>Arvils Sproģis</v>
      </c>
      <c r="E16" s="46">
        <v>16</v>
      </c>
      <c r="F16" s="46">
        <v>2959</v>
      </c>
      <c r="G16" s="47">
        <f t="shared" si="0"/>
        <v>184.9375</v>
      </c>
      <c r="H16" s="48">
        <v>16</v>
      </c>
      <c r="I16" s="48">
        <v>2906</v>
      </c>
      <c r="J16" s="49">
        <f t="shared" si="1"/>
        <v>181.625</v>
      </c>
      <c r="K16" s="48">
        <f>Rezultati!AL25</f>
        <v>4</v>
      </c>
      <c r="L16" s="48">
        <f>Rezultati!AK25</f>
        <v>791</v>
      </c>
      <c r="M16" s="49">
        <f>Rezultati!AN25</f>
        <v>197.75</v>
      </c>
      <c r="N16" s="50"/>
      <c r="O16" s="50"/>
      <c r="P16" s="50"/>
      <c r="Q16" s="51">
        <f t="shared" si="2"/>
        <v>36</v>
      </c>
      <c r="R16" s="51">
        <f t="shared" si="3"/>
        <v>6656</v>
      </c>
      <c r="S16" s="49">
        <f t="shared" si="4"/>
        <v>184.88888888888889</v>
      </c>
    </row>
    <row r="17" spans="2:19" ht="18.75">
      <c r="B17" s="44">
        <v>13</v>
      </c>
      <c r="C17" s="45" t="str">
        <f>Rezultati!A36</f>
        <v>Universal Services</v>
      </c>
      <c r="D17" s="46" t="str">
        <f>Rezultati!B36</f>
        <v>Rihards Meijers</v>
      </c>
      <c r="E17" s="46">
        <v>24</v>
      </c>
      <c r="F17" s="46">
        <v>4430</v>
      </c>
      <c r="G17" s="47">
        <f t="shared" si="0"/>
        <v>184.58333333333334</v>
      </c>
      <c r="H17" s="48">
        <v>24</v>
      </c>
      <c r="I17" s="48">
        <v>4351</v>
      </c>
      <c r="J17" s="49">
        <f t="shared" si="1"/>
        <v>181.29166666666666</v>
      </c>
      <c r="K17" s="48">
        <f>Rezultati!AL36</f>
        <v>8</v>
      </c>
      <c r="L17" s="48">
        <f>Rezultati!AK36</f>
        <v>1335</v>
      </c>
      <c r="M17" s="49">
        <f>Rezultati!AN36</f>
        <v>166.875</v>
      </c>
      <c r="N17" s="50"/>
      <c r="O17" s="50"/>
      <c r="P17" s="50"/>
      <c r="Q17" s="51">
        <f t="shared" si="2"/>
        <v>56</v>
      </c>
      <c r="R17" s="51">
        <f t="shared" si="3"/>
        <v>10116</v>
      </c>
      <c r="S17" s="49">
        <f t="shared" si="4"/>
        <v>180.64285714285714</v>
      </c>
    </row>
    <row r="18" spans="2:19" ht="18.75">
      <c r="B18" s="44">
        <v>14</v>
      </c>
      <c r="C18" s="45" t="str">
        <f>Rezultati!A43</f>
        <v>SigusDAX</v>
      </c>
      <c r="D18" s="46" t="str">
        <f>Rezultati!B43</f>
        <v>Sergejs Ļeonovs</v>
      </c>
      <c r="E18" s="46">
        <v>24</v>
      </c>
      <c r="F18" s="46">
        <v>4202</v>
      </c>
      <c r="G18" s="47">
        <f t="shared" si="0"/>
        <v>175.08333333333334</v>
      </c>
      <c r="H18" s="48">
        <v>28</v>
      </c>
      <c r="I18" s="48">
        <v>5222</v>
      </c>
      <c r="J18" s="49">
        <f t="shared" si="1"/>
        <v>186.5</v>
      </c>
      <c r="K18" s="48">
        <f>Rezultati!AL43</f>
        <v>8</v>
      </c>
      <c r="L18" s="48">
        <f>Rezultati!AK43</f>
        <v>1394</v>
      </c>
      <c r="M18" s="49">
        <f>Rezultati!AN43</f>
        <v>174.25</v>
      </c>
      <c r="N18" s="50"/>
      <c r="O18" s="50"/>
      <c r="P18" s="50"/>
      <c r="Q18" s="51">
        <f t="shared" si="2"/>
        <v>60</v>
      </c>
      <c r="R18" s="51">
        <f t="shared" si="3"/>
        <v>10818</v>
      </c>
      <c r="S18" s="49">
        <f t="shared" si="4"/>
        <v>180.3</v>
      </c>
    </row>
    <row r="19" spans="2:19" ht="18.75">
      <c r="B19" s="44">
        <v>15</v>
      </c>
      <c r="C19" s="45" t="str">
        <f>Rezultati!A19</f>
        <v>Returned</v>
      </c>
      <c r="D19" s="46" t="str">
        <f>Rezultati!B19</f>
        <v>Aleksandrs Aleksejevs</v>
      </c>
      <c r="E19" s="46">
        <v>28</v>
      </c>
      <c r="F19" s="46">
        <v>5184</v>
      </c>
      <c r="G19" s="47">
        <f t="shared" si="0"/>
        <v>185.14285714285714</v>
      </c>
      <c r="H19" s="48">
        <v>28</v>
      </c>
      <c r="I19" s="48">
        <v>4963</v>
      </c>
      <c r="J19" s="49">
        <f t="shared" si="1"/>
        <v>177.25</v>
      </c>
      <c r="K19" s="48">
        <f>Rezultati!AL19</f>
        <v>8</v>
      </c>
      <c r="L19" s="48">
        <f>Rezultati!AK19</f>
        <v>1347</v>
      </c>
      <c r="M19" s="49">
        <f>Rezultati!AN19</f>
        <v>168.375</v>
      </c>
      <c r="N19" s="50"/>
      <c r="O19" s="50"/>
      <c r="P19" s="50"/>
      <c r="Q19" s="51">
        <f t="shared" si="2"/>
        <v>64</v>
      </c>
      <c r="R19" s="51">
        <f t="shared" si="3"/>
        <v>11494</v>
      </c>
      <c r="S19" s="49">
        <f t="shared" si="4"/>
        <v>179.59375</v>
      </c>
    </row>
    <row r="20" spans="2:19" ht="18.75">
      <c r="B20" s="44">
        <v>16</v>
      </c>
      <c r="C20" s="45" t="str">
        <f>Rezultati!A29</f>
        <v>NB-1</v>
      </c>
      <c r="D20" s="46" t="str">
        <f>Rezultati!B29</f>
        <v>Ģirts Gabrāns</v>
      </c>
      <c r="E20" s="46">
        <v>28</v>
      </c>
      <c r="F20" s="46">
        <v>5026</v>
      </c>
      <c r="G20" s="47">
        <f t="shared" si="0"/>
        <v>179.5</v>
      </c>
      <c r="H20" s="48">
        <v>28</v>
      </c>
      <c r="I20" s="48">
        <v>4989</v>
      </c>
      <c r="J20" s="49">
        <f t="shared" si="1"/>
        <v>178.17857142857142</v>
      </c>
      <c r="K20" s="48">
        <f>Rezultati!AL29</f>
        <v>8</v>
      </c>
      <c r="L20" s="48">
        <f>Rezultati!AK29</f>
        <v>1461</v>
      </c>
      <c r="M20" s="49">
        <f>Rezultati!AN29</f>
        <v>182.625</v>
      </c>
      <c r="N20" s="50"/>
      <c r="O20" s="50"/>
      <c r="P20" s="50"/>
      <c r="Q20" s="51">
        <f t="shared" si="2"/>
        <v>64</v>
      </c>
      <c r="R20" s="51">
        <f t="shared" si="3"/>
        <v>11476</v>
      </c>
      <c r="S20" s="49">
        <f t="shared" si="4"/>
        <v>179.3125</v>
      </c>
    </row>
    <row r="21" spans="2:19" ht="18.75">
      <c r="B21" s="44">
        <v>17</v>
      </c>
      <c r="C21" s="45" t="str">
        <f>Rezultati!A37</f>
        <v>Universal Services</v>
      </c>
      <c r="D21" s="46" t="str">
        <f>Rezultati!B37</f>
        <v>Eduards Kobiļuks</v>
      </c>
      <c r="E21" s="46">
        <v>20</v>
      </c>
      <c r="F21" s="46">
        <v>3571</v>
      </c>
      <c r="G21" s="47">
        <f t="shared" si="0"/>
        <v>178.55</v>
      </c>
      <c r="H21" s="48">
        <v>24</v>
      </c>
      <c r="I21" s="48">
        <v>4329</v>
      </c>
      <c r="J21" s="49">
        <f t="shared" si="1"/>
        <v>180.375</v>
      </c>
      <c r="K21" s="48">
        <f>Rezultati!AL37</f>
        <v>8</v>
      </c>
      <c r="L21" s="48">
        <f>Rezultati!AK37</f>
        <v>1420</v>
      </c>
      <c r="M21" s="49">
        <f>Rezultati!AN37</f>
        <v>177.5</v>
      </c>
      <c r="N21" s="50"/>
      <c r="O21" s="50"/>
      <c r="P21" s="50"/>
      <c r="Q21" s="51">
        <f t="shared" si="2"/>
        <v>52</v>
      </c>
      <c r="R21" s="51">
        <f t="shared" si="3"/>
        <v>9320</v>
      </c>
      <c r="S21" s="49">
        <f t="shared" si="4"/>
        <v>179.23076923076923</v>
      </c>
    </row>
    <row r="22" spans="2:19" ht="18.75">
      <c r="B22" s="44">
        <v>18</v>
      </c>
      <c r="C22" s="45">
        <v>777</v>
      </c>
      <c r="D22" s="46" t="s">
        <v>17</v>
      </c>
      <c r="E22" s="46">
        <v>28</v>
      </c>
      <c r="F22" s="46">
        <v>5068</v>
      </c>
      <c r="G22" s="47">
        <f t="shared" si="0"/>
        <v>181</v>
      </c>
      <c r="H22" s="48">
        <v>24</v>
      </c>
      <c r="I22" s="48">
        <v>4247</v>
      </c>
      <c r="J22" s="49">
        <f t="shared" si="1"/>
        <v>176.95833333333334</v>
      </c>
      <c r="K22" s="48">
        <v>0</v>
      </c>
      <c r="L22" s="48">
        <v>0</v>
      </c>
      <c r="M22" s="49" t="e">
        <f>L22/K22</f>
        <v>#DIV/0!</v>
      </c>
      <c r="N22" s="50"/>
      <c r="O22" s="50"/>
      <c r="P22" s="50"/>
      <c r="Q22" s="51">
        <f t="shared" si="2"/>
        <v>52</v>
      </c>
      <c r="R22" s="51">
        <f t="shared" si="3"/>
        <v>9315</v>
      </c>
      <c r="S22" s="49">
        <f t="shared" si="4"/>
        <v>179.1346153846154</v>
      </c>
    </row>
    <row r="23" spans="2:19" ht="18.75">
      <c r="B23" s="44">
        <v>19</v>
      </c>
      <c r="C23" s="45" t="str">
        <f>Rezultati!A35</f>
        <v>Universal Services</v>
      </c>
      <c r="D23" s="46" t="str">
        <f>Rezultati!B35</f>
        <v>Elvijs Volkops</v>
      </c>
      <c r="E23" s="46">
        <v>20</v>
      </c>
      <c r="F23" s="46">
        <v>3852</v>
      </c>
      <c r="G23" s="47">
        <f t="shared" si="0"/>
        <v>192.6</v>
      </c>
      <c r="H23" s="48">
        <v>28</v>
      </c>
      <c r="I23" s="48">
        <v>4920</v>
      </c>
      <c r="J23" s="49">
        <f t="shared" si="1"/>
        <v>175.71428571428572</v>
      </c>
      <c r="K23" s="48">
        <f>Rezultati!AL35</f>
        <v>4</v>
      </c>
      <c r="L23" s="48">
        <f>Rezultati!AK35</f>
        <v>540</v>
      </c>
      <c r="M23" s="49">
        <f>Rezultati!AN35</f>
        <v>135</v>
      </c>
      <c r="N23" s="50"/>
      <c r="O23" s="50"/>
      <c r="P23" s="50"/>
      <c r="Q23" s="51">
        <f t="shared" si="2"/>
        <v>52</v>
      </c>
      <c r="R23" s="51">
        <f t="shared" si="3"/>
        <v>9312</v>
      </c>
      <c r="S23" s="49">
        <f t="shared" si="4"/>
        <v>179.07692307692307</v>
      </c>
    </row>
    <row r="24" spans="2:19" ht="18.75">
      <c r="B24" s="44">
        <v>20</v>
      </c>
      <c r="C24" s="45" t="str">
        <f>Rezultati!A6</f>
        <v>Strikers PVA</v>
      </c>
      <c r="D24" s="46" t="str">
        <f>Rezultati!B6</f>
        <v>Elvijs Dimpers</v>
      </c>
      <c r="E24" s="46">
        <v>20</v>
      </c>
      <c r="F24" s="46">
        <v>3250</v>
      </c>
      <c r="G24" s="47">
        <f t="shared" si="0"/>
        <v>162.5</v>
      </c>
      <c r="H24" s="48">
        <v>24</v>
      </c>
      <c r="I24" s="48">
        <v>4552</v>
      </c>
      <c r="J24" s="49">
        <f t="shared" si="1"/>
        <v>189.66666666666666</v>
      </c>
      <c r="K24" s="48">
        <f>Rezultati!AL6</f>
        <v>8</v>
      </c>
      <c r="L24" s="48">
        <f>Rezultati!AK6</f>
        <v>1510</v>
      </c>
      <c r="M24" s="49">
        <f>Rezultati!AN6</f>
        <v>188.75</v>
      </c>
      <c r="N24" s="50"/>
      <c r="O24" s="50"/>
      <c r="P24" s="50"/>
      <c r="Q24" s="51">
        <f t="shared" si="2"/>
        <v>52</v>
      </c>
      <c r="R24" s="51">
        <f t="shared" si="3"/>
        <v>9312</v>
      </c>
      <c r="S24" s="49">
        <f t="shared" si="4"/>
        <v>179.07692307692307</v>
      </c>
    </row>
    <row r="25" spans="2:19" ht="18.75">
      <c r="B25" s="44">
        <v>21</v>
      </c>
      <c r="C25" s="45" t="str">
        <f>Rezultati!A42</f>
        <v>SigusDAX</v>
      </c>
      <c r="D25" s="46" t="str">
        <f>Rezultati!B42</f>
        <v>Sigutis Briedis</v>
      </c>
      <c r="E25" s="46">
        <v>24</v>
      </c>
      <c r="F25" s="46">
        <v>4333</v>
      </c>
      <c r="G25" s="47">
        <f t="shared" si="0"/>
        <v>180.54166666666666</v>
      </c>
      <c r="H25" s="48">
        <v>28</v>
      </c>
      <c r="I25" s="48">
        <v>4927</v>
      </c>
      <c r="J25" s="49">
        <f t="shared" si="1"/>
        <v>175.96428571428572</v>
      </c>
      <c r="K25" s="48">
        <f>Rezultati!AL42</f>
        <v>4</v>
      </c>
      <c r="L25" s="48">
        <f>Rezultati!AK42</f>
        <v>718</v>
      </c>
      <c r="M25" s="49">
        <f>Rezultati!AN42</f>
        <v>179.5</v>
      </c>
      <c r="N25" s="50"/>
      <c r="O25" s="50"/>
      <c r="P25" s="50"/>
      <c r="Q25" s="51">
        <f t="shared" si="2"/>
        <v>56</v>
      </c>
      <c r="R25" s="51">
        <f t="shared" si="3"/>
        <v>9978</v>
      </c>
      <c r="S25" s="49">
        <f t="shared" si="4"/>
        <v>178.17857142857142</v>
      </c>
    </row>
    <row r="26" spans="2:19" ht="18.75">
      <c r="B26" s="44">
        <v>22</v>
      </c>
      <c r="C26" s="45" t="str">
        <f>Rezultati!A22</f>
        <v>SamoKat </v>
      </c>
      <c r="D26" s="46" t="str">
        <f>Rezultati!B22</f>
        <v>Aleksandrs Rucevics</v>
      </c>
      <c r="E26" s="46">
        <v>16</v>
      </c>
      <c r="F26" s="46">
        <v>2773</v>
      </c>
      <c r="G26" s="47">
        <f t="shared" si="0"/>
        <v>173.3125</v>
      </c>
      <c r="H26" s="48">
        <v>28</v>
      </c>
      <c r="I26" s="48">
        <v>5033</v>
      </c>
      <c r="J26" s="49">
        <f t="shared" si="1"/>
        <v>179.75</v>
      </c>
      <c r="K26" s="48">
        <f>Rezultati!AL22</f>
        <v>8</v>
      </c>
      <c r="L26" s="48">
        <f>Rezultati!AK22</f>
        <v>1458</v>
      </c>
      <c r="M26" s="49">
        <f>Rezultati!AN22</f>
        <v>182.25</v>
      </c>
      <c r="N26" s="50"/>
      <c r="O26" s="50"/>
      <c r="P26" s="50"/>
      <c r="Q26" s="51">
        <f t="shared" si="2"/>
        <v>52</v>
      </c>
      <c r="R26" s="51">
        <f t="shared" si="3"/>
        <v>9264</v>
      </c>
      <c r="S26" s="49">
        <f t="shared" si="4"/>
        <v>178.15384615384616</v>
      </c>
    </row>
    <row r="27" spans="2:19" ht="18.75">
      <c r="B27" s="44">
        <v>23</v>
      </c>
      <c r="C27" s="45">
        <v>777</v>
      </c>
      <c r="D27" s="46" t="s">
        <v>18</v>
      </c>
      <c r="E27" s="46">
        <v>0</v>
      </c>
      <c r="F27" s="46">
        <v>0</v>
      </c>
      <c r="G27" s="47" t="e">
        <f t="shared" si="0"/>
        <v>#DIV/0!</v>
      </c>
      <c r="H27" s="48">
        <v>8</v>
      </c>
      <c r="I27" s="48">
        <v>1424</v>
      </c>
      <c r="J27" s="49">
        <f t="shared" si="1"/>
        <v>178</v>
      </c>
      <c r="K27" s="48">
        <v>0</v>
      </c>
      <c r="L27" s="48">
        <v>0</v>
      </c>
      <c r="M27" s="49" t="e">
        <f>L27/K27</f>
        <v>#DIV/0!</v>
      </c>
      <c r="N27" s="50"/>
      <c r="O27" s="50"/>
      <c r="P27" s="50"/>
      <c r="Q27" s="51">
        <f t="shared" si="2"/>
        <v>8</v>
      </c>
      <c r="R27" s="51">
        <f t="shared" si="3"/>
        <v>1424</v>
      </c>
      <c r="S27" s="49">
        <f t="shared" si="4"/>
        <v>178</v>
      </c>
    </row>
    <row r="28" spans="2:19" ht="18.75">
      <c r="B28" s="44">
        <v>24</v>
      </c>
      <c r="C28" s="45" t="str">
        <f>Rezultati!A10</f>
        <v>BBBD</v>
      </c>
      <c r="D28" s="46" t="str">
        <f>Rezultati!B10</f>
        <v>Dmitrijs Dumcevs</v>
      </c>
      <c r="E28" s="46">
        <v>8</v>
      </c>
      <c r="F28" s="46">
        <v>1421</v>
      </c>
      <c r="G28" s="47">
        <f t="shared" si="0"/>
        <v>177.625</v>
      </c>
      <c r="H28" s="48">
        <v>27</v>
      </c>
      <c r="I28" s="48">
        <v>4873</v>
      </c>
      <c r="J28" s="49">
        <f t="shared" si="1"/>
        <v>180.4814814814815</v>
      </c>
      <c r="K28" s="48">
        <f>Rezultati!AL10</f>
        <v>8</v>
      </c>
      <c r="L28" s="48">
        <f>Rezultati!AK10</f>
        <v>1340</v>
      </c>
      <c r="M28" s="49">
        <f>Rezultati!AN10</f>
        <v>167.5</v>
      </c>
      <c r="N28" s="50"/>
      <c r="O28" s="50"/>
      <c r="P28" s="50"/>
      <c r="Q28" s="51">
        <f t="shared" si="2"/>
        <v>43</v>
      </c>
      <c r="R28" s="51">
        <f t="shared" si="3"/>
        <v>7634</v>
      </c>
      <c r="S28" s="49">
        <f t="shared" si="4"/>
        <v>177.53488372093022</v>
      </c>
    </row>
    <row r="29" spans="2:19" ht="18.75">
      <c r="B29" s="44">
        <v>25</v>
      </c>
      <c r="C29" s="45" t="str">
        <f>Rezultati!A30</f>
        <v>NB-1</v>
      </c>
      <c r="D29" s="46" t="str">
        <f>Rezultati!B30</f>
        <v>Dainis Mauriņš</v>
      </c>
      <c r="E29" s="46">
        <v>28</v>
      </c>
      <c r="F29" s="46">
        <v>5149</v>
      </c>
      <c r="G29" s="47">
        <f t="shared" si="0"/>
        <v>183.89285714285714</v>
      </c>
      <c r="H29" s="48">
        <v>28</v>
      </c>
      <c r="I29" s="48">
        <v>4877</v>
      </c>
      <c r="J29" s="49">
        <f t="shared" si="1"/>
        <v>174.17857142857142</v>
      </c>
      <c r="K29" s="48">
        <f>Rezultati!AL30</f>
        <v>8</v>
      </c>
      <c r="L29" s="48">
        <f>Rezultati!AK30</f>
        <v>1258</v>
      </c>
      <c r="M29" s="49">
        <f>Rezultati!AN30</f>
        <v>157.25</v>
      </c>
      <c r="N29" s="50"/>
      <c r="O29" s="50"/>
      <c r="P29" s="50"/>
      <c r="Q29" s="51">
        <f t="shared" si="2"/>
        <v>64</v>
      </c>
      <c r="R29" s="51">
        <f t="shared" si="3"/>
        <v>11284</v>
      </c>
      <c r="S29" s="49">
        <f t="shared" si="4"/>
        <v>176.3125</v>
      </c>
    </row>
    <row r="30" spans="2:19" ht="18.75">
      <c r="B30" s="44">
        <v>26</v>
      </c>
      <c r="C30" s="45" t="str">
        <f>Rezultati!A31</f>
        <v>NB-1</v>
      </c>
      <c r="D30" s="46" t="str">
        <f>Rezultati!B31</f>
        <v>Vladimirs Lagunovs</v>
      </c>
      <c r="E30" s="46">
        <v>28</v>
      </c>
      <c r="F30" s="46">
        <v>4900</v>
      </c>
      <c r="G30" s="47">
        <f t="shared" si="0"/>
        <v>175</v>
      </c>
      <c r="H30" s="48">
        <v>20</v>
      </c>
      <c r="I30" s="48">
        <v>3370</v>
      </c>
      <c r="J30" s="49">
        <f t="shared" si="1"/>
        <v>168.5</v>
      </c>
      <c r="K30" s="48">
        <f>Rezultati!AL31</f>
        <v>4</v>
      </c>
      <c r="L30" s="48">
        <f>Rezultati!AK31</f>
        <v>850</v>
      </c>
      <c r="M30" s="49">
        <f>Rezultati!AN31</f>
        <v>212.5</v>
      </c>
      <c r="N30" s="50"/>
      <c r="O30" s="50"/>
      <c r="P30" s="50"/>
      <c r="Q30" s="51">
        <f t="shared" si="2"/>
        <v>52</v>
      </c>
      <c r="R30" s="51">
        <f t="shared" si="3"/>
        <v>9120</v>
      </c>
      <c r="S30" s="49">
        <f t="shared" si="4"/>
        <v>175.3846153846154</v>
      </c>
    </row>
    <row r="31" spans="2:19" ht="18.75">
      <c r="B31" s="44">
        <v>27</v>
      </c>
      <c r="C31" s="45" t="str">
        <f>Rezultati!A4</f>
        <v>Strikers PVA</v>
      </c>
      <c r="D31" s="46" t="str">
        <f>Rezultati!B4</f>
        <v>Vladimirs Pribiļevs</v>
      </c>
      <c r="E31" s="46">
        <v>4</v>
      </c>
      <c r="F31" s="46">
        <v>699</v>
      </c>
      <c r="G31" s="47">
        <f t="shared" si="0"/>
        <v>174.75</v>
      </c>
      <c r="H31" s="48">
        <v>0</v>
      </c>
      <c r="I31" s="48">
        <v>0</v>
      </c>
      <c r="J31" s="49" t="e">
        <f t="shared" si="1"/>
        <v>#DIV/0!</v>
      </c>
      <c r="K31" s="48">
        <f>Rezultati!AL4</f>
        <v>0</v>
      </c>
      <c r="L31" s="48">
        <f>Rezultati!AK4</f>
        <v>0</v>
      </c>
      <c r="M31" s="49" t="e">
        <f>Rezultati!AN4</f>
        <v>#DIV/0!</v>
      </c>
      <c r="N31" s="50"/>
      <c r="O31" s="50"/>
      <c r="P31" s="50"/>
      <c r="Q31" s="51">
        <f>E31+K31+K31+N31</f>
        <v>4</v>
      </c>
      <c r="R31" s="51">
        <f>F31+L31+L31+O31</f>
        <v>699</v>
      </c>
      <c r="S31" s="49">
        <f t="shared" si="4"/>
        <v>174.75</v>
      </c>
    </row>
    <row r="32" spans="2:19" ht="18.75">
      <c r="B32" s="44">
        <v>28</v>
      </c>
      <c r="C32" s="45" t="str">
        <f>Rezultati!A11</f>
        <v>BBBD</v>
      </c>
      <c r="D32" s="46" t="str">
        <f>Rezultati!B11</f>
        <v>Vladislavs Saveljevs</v>
      </c>
      <c r="E32" s="46">
        <v>4</v>
      </c>
      <c r="F32" s="46">
        <v>690</v>
      </c>
      <c r="G32" s="47">
        <f t="shared" si="0"/>
        <v>172.5</v>
      </c>
      <c r="H32" s="48">
        <v>0</v>
      </c>
      <c r="I32" s="48">
        <v>0</v>
      </c>
      <c r="J32" s="49" t="e">
        <f t="shared" si="1"/>
        <v>#DIV/0!</v>
      </c>
      <c r="K32" s="48">
        <f>Rezultati!AL11</f>
        <v>0</v>
      </c>
      <c r="L32" s="48">
        <f>Rezultati!AK11</f>
        <v>0</v>
      </c>
      <c r="M32" s="49" t="e">
        <f>Rezultati!AN11</f>
        <v>#DIV/0!</v>
      </c>
      <c r="N32" s="50"/>
      <c r="O32" s="50"/>
      <c r="P32" s="50"/>
      <c r="Q32" s="51">
        <f aca="true" t="shared" si="5" ref="Q32:Q46">K32+H32+E32</f>
        <v>4</v>
      </c>
      <c r="R32" s="51">
        <f aca="true" t="shared" si="6" ref="R32:R46">L32+I32+F32</f>
        <v>690</v>
      </c>
      <c r="S32" s="49">
        <f t="shared" si="4"/>
        <v>172.5</v>
      </c>
    </row>
    <row r="33" spans="2:19" ht="18.75">
      <c r="B33" s="44">
        <v>29</v>
      </c>
      <c r="C33" s="45" t="str">
        <f>Rezultati!A32</f>
        <v>NB-1</v>
      </c>
      <c r="D33" s="46" t="str">
        <f>Rezultati!B32</f>
        <v>Jānis Nalivaiko</v>
      </c>
      <c r="E33" s="46">
        <v>0</v>
      </c>
      <c r="F33" s="46">
        <v>0</v>
      </c>
      <c r="G33" s="46" t="e">
        <f t="shared" si="0"/>
        <v>#DIV/0!</v>
      </c>
      <c r="H33" s="48">
        <v>8</v>
      </c>
      <c r="I33" s="48">
        <v>1380</v>
      </c>
      <c r="J33" s="49">
        <f t="shared" si="1"/>
        <v>172.5</v>
      </c>
      <c r="K33" s="48">
        <f>Rezultati!AL32</f>
        <v>0</v>
      </c>
      <c r="L33" s="48">
        <f>Rezultati!AK32</f>
        <v>0</v>
      </c>
      <c r="M33" s="49" t="e">
        <f>Rezultati!AN32</f>
        <v>#DIV/0!</v>
      </c>
      <c r="N33" s="50"/>
      <c r="O33" s="50"/>
      <c r="P33" s="50"/>
      <c r="Q33" s="51">
        <f t="shared" si="5"/>
        <v>8</v>
      </c>
      <c r="R33" s="51">
        <f t="shared" si="6"/>
        <v>1380</v>
      </c>
      <c r="S33" s="49">
        <f t="shared" si="4"/>
        <v>172.5</v>
      </c>
    </row>
    <row r="34" spans="2:19" ht="18.75">
      <c r="B34" s="44">
        <v>30</v>
      </c>
      <c r="C34" s="45" t="str">
        <f>Rezultati!A23</f>
        <v>SamoKat </v>
      </c>
      <c r="D34" s="46" t="str">
        <f>Rezultati!B23</f>
        <v>Ivars Vizulis</v>
      </c>
      <c r="E34" s="46">
        <v>12</v>
      </c>
      <c r="F34" s="46">
        <v>2006</v>
      </c>
      <c r="G34" s="47">
        <f t="shared" si="0"/>
        <v>167.16666666666666</v>
      </c>
      <c r="H34" s="48">
        <v>24</v>
      </c>
      <c r="I34" s="48">
        <v>4204</v>
      </c>
      <c r="J34" s="49">
        <f t="shared" si="1"/>
        <v>175.16666666666666</v>
      </c>
      <c r="K34" s="48">
        <f>Rezultati!AL23</f>
        <v>4</v>
      </c>
      <c r="L34" s="48">
        <f>Rezultati!AK23</f>
        <v>669</v>
      </c>
      <c r="M34" s="49">
        <f>Rezultati!AN23</f>
        <v>167.25</v>
      </c>
      <c r="N34" s="50"/>
      <c r="O34" s="50"/>
      <c r="P34" s="50"/>
      <c r="Q34" s="51">
        <f t="shared" si="5"/>
        <v>40</v>
      </c>
      <c r="R34" s="51">
        <f t="shared" si="6"/>
        <v>6879</v>
      </c>
      <c r="S34" s="49">
        <f t="shared" si="4"/>
        <v>171.975</v>
      </c>
    </row>
    <row r="35" spans="2:19" ht="18.75">
      <c r="B35" s="44">
        <v>31</v>
      </c>
      <c r="C35" s="45" t="str">
        <f>Rezultati!A13</f>
        <v>BBBD</v>
      </c>
      <c r="D35" s="46" t="str">
        <f>Rezultati!B13</f>
        <v>Artūrs Zavjalovs</v>
      </c>
      <c r="E35" s="46">
        <v>0</v>
      </c>
      <c r="F35" s="46">
        <v>0</v>
      </c>
      <c r="G35" s="46" t="e">
        <f t="shared" si="0"/>
        <v>#DIV/0!</v>
      </c>
      <c r="H35" s="48">
        <v>0</v>
      </c>
      <c r="I35" s="48">
        <v>0</v>
      </c>
      <c r="J35" s="49" t="e">
        <f t="shared" si="1"/>
        <v>#DIV/0!</v>
      </c>
      <c r="K35" s="48">
        <f>Rezultati!AL13</f>
        <v>4</v>
      </c>
      <c r="L35" s="48">
        <f>Rezultati!AK13</f>
        <v>686</v>
      </c>
      <c r="M35" s="49">
        <f>L35/K35</f>
        <v>171.5</v>
      </c>
      <c r="N35" s="50"/>
      <c r="O35" s="50"/>
      <c r="P35" s="50"/>
      <c r="Q35" s="51">
        <f t="shared" si="5"/>
        <v>4</v>
      </c>
      <c r="R35" s="51">
        <f t="shared" si="6"/>
        <v>686</v>
      </c>
      <c r="S35" s="49">
        <f t="shared" si="4"/>
        <v>171.5</v>
      </c>
    </row>
    <row r="36" spans="2:19" ht="18.75">
      <c r="B36" s="44">
        <v>32</v>
      </c>
      <c r="C36" s="45" t="str">
        <f>Rezultati!A17</f>
        <v>Returned</v>
      </c>
      <c r="D36" s="46" t="str">
        <f>Rezultati!B17</f>
        <v>Maksims Aleksejevs</v>
      </c>
      <c r="E36" s="46">
        <v>28</v>
      </c>
      <c r="F36" s="46">
        <v>4961</v>
      </c>
      <c r="G36" s="47">
        <f t="shared" si="0"/>
        <v>177.17857142857142</v>
      </c>
      <c r="H36" s="48">
        <v>28</v>
      </c>
      <c r="I36" s="48">
        <v>4592</v>
      </c>
      <c r="J36" s="49">
        <f t="shared" si="1"/>
        <v>164</v>
      </c>
      <c r="K36" s="48">
        <f>Rezultati!AL17</f>
        <v>8</v>
      </c>
      <c r="L36" s="48">
        <f>Rezultati!AK17</f>
        <v>1394</v>
      </c>
      <c r="M36" s="49">
        <f>Rezultati!AN17</f>
        <v>174.25</v>
      </c>
      <c r="N36" s="50"/>
      <c r="O36" s="50"/>
      <c r="P36" s="50"/>
      <c r="Q36" s="51">
        <f t="shared" si="5"/>
        <v>64</v>
      </c>
      <c r="R36" s="51">
        <f t="shared" si="6"/>
        <v>10947</v>
      </c>
      <c r="S36" s="49">
        <f t="shared" si="4"/>
        <v>171.046875</v>
      </c>
    </row>
    <row r="37" spans="2:19" ht="18.75">
      <c r="B37" s="44">
        <v>33</v>
      </c>
      <c r="C37" s="45" t="str">
        <f>Rezultati!A47</f>
        <v>GO Hard</v>
      </c>
      <c r="D37" s="46" t="str">
        <f>Rezultati!B47</f>
        <v>Maksims Jefimovs</v>
      </c>
      <c r="E37" s="46">
        <v>28</v>
      </c>
      <c r="F37" s="46">
        <v>4788</v>
      </c>
      <c r="G37" s="47">
        <f t="shared" si="0"/>
        <v>171</v>
      </c>
      <c r="H37" s="48">
        <v>28</v>
      </c>
      <c r="I37" s="48">
        <v>4690</v>
      </c>
      <c r="J37" s="49">
        <f t="shared" si="1"/>
        <v>167.5</v>
      </c>
      <c r="K37" s="48">
        <f>Rezultati!AL47</f>
        <v>8</v>
      </c>
      <c r="L37" s="48">
        <f>Rezultati!AK47</f>
        <v>1359</v>
      </c>
      <c r="M37" s="49">
        <f>Rezultati!AN47</f>
        <v>169.875</v>
      </c>
      <c r="N37" s="50"/>
      <c r="O37" s="50"/>
      <c r="P37" s="50"/>
      <c r="Q37" s="51">
        <f t="shared" si="5"/>
        <v>64</v>
      </c>
      <c r="R37" s="51">
        <f t="shared" si="6"/>
        <v>10837</v>
      </c>
      <c r="S37" s="49">
        <f t="shared" si="4"/>
        <v>169.328125</v>
      </c>
    </row>
    <row r="38" spans="2:19" ht="18.75">
      <c r="B38" s="44">
        <v>34</v>
      </c>
      <c r="C38" s="45">
        <v>777</v>
      </c>
      <c r="D38" s="46" t="s">
        <v>19</v>
      </c>
      <c r="E38" s="46">
        <v>28</v>
      </c>
      <c r="F38" s="46">
        <v>4901</v>
      </c>
      <c r="G38" s="47">
        <f t="shared" si="0"/>
        <v>175.03571428571428</v>
      </c>
      <c r="H38" s="48">
        <v>28</v>
      </c>
      <c r="I38" s="48">
        <v>4572</v>
      </c>
      <c r="J38" s="49">
        <f t="shared" si="1"/>
        <v>163.28571428571428</v>
      </c>
      <c r="K38" s="48">
        <v>0</v>
      </c>
      <c r="L38" s="48">
        <v>0</v>
      </c>
      <c r="M38" s="49" t="e">
        <f>L38/K38</f>
        <v>#DIV/0!</v>
      </c>
      <c r="N38" s="50"/>
      <c r="O38" s="50"/>
      <c r="P38" s="50"/>
      <c r="Q38" s="51">
        <f t="shared" si="5"/>
        <v>56</v>
      </c>
      <c r="R38" s="51">
        <f t="shared" si="6"/>
        <v>9473</v>
      </c>
      <c r="S38" s="49">
        <f t="shared" si="4"/>
        <v>169.16071428571428</v>
      </c>
    </row>
    <row r="39" spans="2:19" ht="18.75">
      <c r="B39" s="44">
        <v>35</v>
      </c>
      <c r="C39" s="45" t="str">
        <f>Rezultati!A28</f>
        <v>SamoKat </v>
      </c>
      <c r="D39" s="46" t="str">
        <f>Rezultati!B28</f>
        <v>Artūrs Maslovs</v>
      </c>
      <c r="E39" s="46">
        <v>24</v>
      </c>
      <c r="F39" s="46">
        <v>4152</v>
      </c>
      <c r="G39" s="47">
        <f t="shared" si="0"/>
        <v>173</v>
      </c>
      <c r="H39" s="48">
        <v>8</v>
      </c>
      <c r="I39" s="48">
        <v>1253</v>
      </c>
      <c r="J39" s="49">
        <f t="shared" si="1"/>
        <v>156.625</v>
      </c>
      <c r="K39" s="48">
        <f>Rezultati!AL28</f>
        <v>0</v>
      </c>
      <c r="L39" s="48">
        <f>Rezultati!AK28</f>
        <v>0</v>
      </c>
      <c r="M39" s="49" t="e">
        <f>Rezultati!AN28</f>
        <v>#DIV/0!</v>
      </c>
      <c r="N39" s="50"/>
      <c r="O39" s="50"/>
      <c r="P39" s="50"/>
      <c r="Q39" s="51">
        <f t="shared" si="5"/>
        <v>32</v>
      </c>
      <c r="R39" s="51">
        <f t="shared" si="6"/>
        <v>5405</v>
      </c>
      <c r="S39" s="49">
        <f t="shared" si="4"/>
        <v>168.90625</v>
      </c>
    </row>
    <row r="40" spans="2:19" ht="18.75">
      <c r="B40" s="44">
        <v>36</v>
      </c>
      <c r="C40" s="45" t="str">
        <f>Rezultati!A26</f>
        <v>SamoKat </v>
      </c>
      <c r="D40" s="46" t="str">
        <f>Rezultati!B26</f>
        <v>Kaspars Beķeris</v>
      </c>
      <c r="E40" s="46">
        <v>16</v>
      </c>
      <c r="F40" s="46">
        <v>2734</v>
      </c>
      <c r="G40" s="47">
        <f t="shared" si="0"/>
        <v>170.875</v>
      </c>
      <c r="H40" s="48">
        <v>8</v>
      </c>
      <c r="I40" s="48">
        <v>1238</v>
      </c>
      <c r="J40" s="49">
        <f t="shared" si="1"/>
        <v>154.75</v>
      </c>
      <c r="K40" s="48">
        <f>Rezultati!AL26</f>
        <v>0</v>
      </c>
      <c r="L40" s="48">
        <f>Rezultati!AK26</f>
        <v>0</v>
      </c>
      <c r="M40" s="49" t="e">
        <f>Rezultati!AN26</f>
        <v>#DIV/0!</v>
      </c>
      <c r="N40" s="50"/>
      <c r="O40" s="50"/>
      <c r="P40" s="50"/>
      <c r="Q40" s="51">
        <f t="shared" si="5"/>
        <v>24</v>
      </c>
      <c r="R40" s="51">
        <f t="shared" si="6"/>
        <v>3972</v>
      </c>
      <c r="S40" s="49">
        <f t="shared" si="4"/>
        <v>165.5</v>
      </c>
    </row>
    <row r="41" spans="2:19" ht="18.75">
      <c r="B41" s="44">
        <v>37</v>
      </c>
      <c r="C41" s="45" t="str">
        <f>Rezultati!A45</f>
        <v>GO Hard</v>
      </c>
      <c r="D41" s="46" t="str">
        <f>Rezultati!B45</f>
        <v>Sergejs Meņšikovs</v>
      </c>
      <c r="E41" s="46">
        <v>0</v>
      </c>
      <c r="F41" s="46">
        <v>0</v>
      </c>
      <c r="G41" s="47" t="e">
        <f t="shared" si="0"/>
        <v>#DIV/0!</v>
      </c>
      <c r="H41" s="48">
        <v>0</v>
      </c>
      <c r="I41" s="48">
        <v>0</v>
      </c>
      <c r="J41" s="49" t="e">
        <f t="shared" si="1"/>
        <v>#DIV/0!</v>
      </c>
      <c r="K41" s="48">
        <f>Rezultati!AL45</f>
        <v>8</v>
      </c>
      <c r="L41" s="48">
        <f>Rezultati!AK45</f>
        <v>1297</v>
      </c>
      <c r="M41" s="49">
        <f>Rezultati!AN45</f>
        <v>162.125</v>
      </c>
      <c r="N41" s="50"/>
      <c r="O41" s="50"/>
      <c r="P41" s="50"/>
      <c r="Q41" s="51">
        <f t="shared" si="5"/>
        <v>8</v>
      </c>
      <c r="R41" s="51">
        <f t="shared" si="6"/>
        <v>1297</v>
      </c>
      <c r="S41" s="49">
        <f t="shared" si="4"/>
        <v>162.125</v>
      </c>
    </row>
    <row r="42" spans="2:19" ht="18.75">
      <c r="B42" s="44">
        <v>38</v>
      </c>
      <c r="C42" s="45" t="str">
        <f>Rezultati!A38</f>
        <v>Universal Services</v>
      </c>
      <c r="D42" s="46" t="str">
        <f>Rezultati!B38</f>
        <v>Kārlis Lanģis</v>
      </c>
      <c r="E42" s="46">
        <v>8</v>
      </c>
      <c r="F42" s="46">
        <v>1349</v>
      </c>
      <c r="G42" s="47">
        <f t="shared" si="0"/>
        <v>168.625</v>
      </c>
      <c r="H42" s="48">
        <v>8</v>
      </c>
      <c r="I42" s="48">
        <v>1241</v>
      </c>
      <c r="J42" s="49">
        <f t="shared" si="1"/>
        <v>155.125</v>
      </c>
      <c r="K42" s="48">
        <f>Rezultati!AL38</f>
        <v>0</v>
      </c>
      <c r="L42" s="48">
        <f>Rezultati!AK38</f>
        <v>0</v>
      </c>
      <c r="M42" s="49" t="e">
        <f>Rezultati!AN38</f>
        <v>#DIV/0!</v>
      </c>
      <c r="N42" s="50"/>
      <c r="O42" s="50"/>
      <c r="P42" s="50"/>
      <c r="Q42" s="51">
        <f t="shared" si="5"/>
        <v>16</v>
      </c>
      <c r="R42" s="51">
        <f t="shared" si="6"/>
        <v>2590</v>
      </c>
      <c r="S42" s="49">
        <f t="shared" si="4"/>
        <v>161.875</v>
      </c>
    </row>
    <row r="43" spans="2:19" ht="18.75">
      <c r="B43" s="44">
        <v>39</v>
      </c>
      <c r="C43" s="45" t="str">
        <f>Rezultati!A40</f>
        <v>SigusDAX</v>
      </c>
      <c r="D43" s="46" t="str">
        <f>Rezultati!B40</f>
        <v>Maksims Isajevs</v>
      </c>
      <c r="E43" s="46">
        <v>16</v>
      </c>
      <c r="F43" s="46">
        <v>2559</v>
      </c>
      <c r="G43" s="47">
        <f t="shared" si="0"/>
        <v>159.9375</v>
      </c>
      <c r="H43" s="48">
        <v>8</v>
      </c>
      <c r="I43" s="48">
        <v>1283</v>
      </c>
      <c r="J43" s="49">
        <f t="shared" si="1"/>
        <v>160.375</v>
      </c>
      <c r="K43" s="48">
        <f>Rezultati!AL40</f>
        <v>4</v>
      </c>
      <c r="L43" s="48">
        <f>Rezultati!AK40</f>
        <v>556</v>
      </c>
      <c r="M43" s="49">
        <f>Rezultati!AN40</f>
        <v>139</v>
      </c>
      <c r="N43" s="50"/>
      <c r="O43" s="50"/>
      <c r="P43" s="50"/>
      <c r="Q43" s="51">
        <f t="shared" si="5"/>
        <v>28</v>
      </c>
      <c r="R43" s="51">
        <f t="shared" si="6"/>
        <v>4398</v>
      </c>
      <c r="S43" s="49">
        <f t="shared" si="4"/>
        <v>157.07142857142858</v>
      </c>
    </row>
    <row r="44" spans="2:19" ht="18.75">
      <c r="B44" s="44">
        <v>40</v>
      </c>
      <c r="C44" s="45" t="str">
        <f>Rezultati!A39</f>
        <v>Universal Services</v>
      </c>
      <c r="D44" s="46" t="str">
        <f>Rezultati!B39</f>
        <v>Ilmārs Valeinis</v>
      </c>
      <c r="E44" s="46">
        <v>0</v>
      </c>
      <c r="F44" s="46">
        <v>0</v>
      </c>
      <c r="G44" s="46" t="e">
        <f t="shared" si="0"/>
        <v>#DIV/0!</v>
      </c>
      <c r="H44" s="48">
        <v>0</v>
      </c>
      <c r="I44" s="48">
        <v>0</v>
      </c>
      <c r="J44" s="49" t="e">
        <f t="shared" si="1"/>
        <v>#DIV/0!</v>
      </c>
      <c r="K44" s="48">
        <f>Rezultati!AL39</f>
        <v>4</v>
      </c>
      <c r="L44" s="48">
        <f>Rezultati!AK39</f>
        <v>568</v>
      </c>
      <c r="M44" s="49">
        <f>L44/K44</f>
        <v>142</v>
      </c>
      <c r="N44" s="50"/>
      <c r="O44" s="50"/>
      <c r="P44" s="50"/>
      <c r="Q44" s="51">
        <f t="shared" si="5"/>
        <v>4</v>
      </c>
      <c r="R44" s="51">
        <f t="shared" si="6"/>
        <v>568</v>
      </c>
      <c r="S44" s="49">
        <f t="shared" si="4"/>
        <v>142</v>
      </c>
    </row>
    <row r="45" spans="2:19" ht="18.75" hidden="1">
      <c r="B45" s="44">
        <v>40</v>
      </c>
      <c r="C45" s="45" t="str">
        <f>Rezultati!A33</f>
        <v>NB-1</v>
      </c>
      <c r="D45" s="46" t="str">
        <f>Rezultati!B33</f>
        <v>aklais rezultāts</v>
      </c>
      <c r="E45" s="46"/>
      <c r="F45" s="46"/>
      <c r="G45" s="46" t="e">
        <f t="shared" si="0"/>
        <v>#DIV/0!</v>
      </c>
      <c r="H45" s="48">
        <v>0</v>
      </c>
      <c r="I45" s="48">
        <v>0</v>
      </c>
      <c r="J45" s="31" t="e">
        <f t="shared" si="1"/>
        <v>#DIV/0!</v>
      </c>
      <c r="K45" s="50"/>
      <c r="L45" s="50"/>
      <c r="M45" s="50"/>
      <c r="N45" s="50"/>
      <c r="O45" s="50"/>
      <c r="P45" s="50"/>
      <c r="Q45" s="51">
        <f t="shared" si="5"/>
        <v>0</v>
      </c>
      <c r="R45" s="51">
        <f t="shared" si="6"/>
        <v>0</v>
      </c>
      <c r="S45" s="49" t="e">
        <f t="shared" si="4"/>
        <v>#DIV/0!</v>
      </c>
    </row>
    <row r="46" spans="2:19" ht="18.75" hidden="1">
      <c r="B46" s="44">
        <v>41</v>
      </c>
      <c r="C46" s="45" t="str">
        <f>Rezultati!A44</f>
        <v>SigusDAX</v>
      </c>
      <c r="D46" s="46" t="str">
        <f>Rezultati!B44</f>
        <v>aklais rezultāts</v>
      </c>
      <c r="E46" s="46"/>
      <c r="F46" s="46"/>
      <c r="G46" s="46" t="e">
        <f t="shared" si="0"/>
        <v>#DIV/0!</v>
      </c>
      <c r="H46" s="48">
        <f>Rezultati!AL44</f>
        <v>0</v>
      </c>
      <c r="I46" s="48">
        <f>Rezultati!AK44</f>
        <v>0</v>
      </c>
      <c r="J46" s="31" t="e">
        <f t="shared" si="1"/>
        <v>#DIV/0!</v>
      </c>
      <c r="K46" s="50"/>
      <c r="L46" s="50"/>
      <c r="M46" s="50"/>
      <c r="N46" s="50"/>
      <c r="O46" s="50"/>
      <c r="P46" s="50"/>
      <c r="Q46" s="51">
        <f t="shared" si="5"/>
        <v>0</v>
      </c>
      <c r="R46" s="51">
        <f t="shared" si="6"/>
        <v>0</v>
      </c>
      <c r="S46" s="49" t="e">
        <f t="shared" si="4"/>
        <v>#DIV/0!</v>
      </c>
    </row>
    <row r="47" spans="2:19" ht="18.75" hidden="1">
      <c r="B47" s="44">
        <v>42</v>
      </c>
      <c r="C47" s="45" t="str">
        <f>Rezultati!A21</f>
        <v>Returned</v>
      </c>
      <c r="D47" s="46">
        <f>Rezultati!B21</f>
        <v>0</v>
      </c>
      <c r="E47" s="46"/>
      <c r="F47" s="46"/>
      <c r="G47" s="46" t="e">
        <f t="shared" si="0"/>
        <v>#DIV/0!</v>
      </c>
      <c r="H47" s="48">
        <f>Rezultati!AL21</f>
        <v>0</v>
      </c>
      <c r="I47" s="48">
        <f>Rezultati!AK21</f>
        <v>0</v>
      </c>
      <c r="J47" s="31" t="e">
        <f t="shared" si="1"/>
        <v>#DIV/0!</v>
      </c>
      <c r="K47" s="50"/>
      <c r="L47" s="50"/>
      <c r="M47" s="50"/>
      <c r="N47" s="50"/>
      <c r="O47" s="50"/>
      <c r="P47" s="50"/>
      <c r="Q47" s="51">
        <f>E47+H47+H46+N47</f>
        <v>0</v>
      </c>
      <c r="R47" s="51">
        <f>F47+I47+I46+O47</f>
        <v>0</v>
      </c>
      <c r="S47" s="49" t="e">
        <f t="shared" si="4"/>
        <v>#DIV/0!</v>
      </c>
    </row>
    <row r="48" spans="2:19" ht="18.75" hidden="1">
      <c r="B48" s="44">
        <v>43</v>
      </c>
      <c r="C48" s="45" t="str">
        <f>Rezultati!A34</f>
        <v>NB-1</v>
      </c>
      <c r="D48" s="46">
        <f>Rezultati!B34</f>
        <v>0</v>
      </c>
      <c r="E48" s="46"/>
      <c r="F48" s="46"/>
      <c r="G48" s="46" t="e">
        <f t="shared" si="0"/>
        <v>#DIV/0!</v>
      </c>
      <c r="H48" s="48">
        <f>Rezultati!AL34</f>
        <v>0</v>
      </c>
      <c r="I48" s="48">
        <f>Rezultati!AK34</f>
        <v>0</v>
      </c>
      <c r="J48" s="31" t="e">
        <f t="shared" si="1"/>
        <v>#DIV/0!</v>
      </c>
      <c r="K48" s="50"/>
      <c r="L48" s="50"/>
      <c r="M48" s="50"/>
      <c r="N48" s="50"/>
      <c r="O48" s="50"/>
      <c r="P48" s="50"/>
      <c r="Q48" s="51">
        <f>E48+H48+H47+N48</f>
        <v>0</v>
      </c>
      <c r="R48" s="51">
        <f>F48+I48+I47+O48</f>
        <v>0</v>
      </c>
      <c r="S48" s="49" t="e">
        <f t="shared" si="4"/>
        <v>#DIV/0!</v>
      </c>
    </row>
    <row r="50" spans="2:19" ht="54.75" customHeight="1">
      <c r="B50" s="309" t="s">
        <v>20</v>
      </c>
      <c r="C50" s="309"/>
      <c r="D50" s="309"/>
      <c r="E50" s="307" t="s">
        <v>9</v>
      </c>
      <c r="F50" s="307"/>
      <c r="G50" s="307"/>
      <c r="H50" s="307" t="s">
        <v>10</v>
      </c>
      <c r="I50" s="307" t="s">
        <v>11</v>
      </c>
      <c r="J50" s="307" t="s">
        <v>12</v>
      </c>
      <c r="K50" s="308" t="s">
        <v>13</v>
      </c>
      <c r="L50" s="308"/>
      <c r="M50" s="308"/>
      <c r="N50" s="307" t="s">
        <v>14</v>
      </c>
      <c r="O50" s="307"/>
      <c r="P50" s="307"/>
      <c r="Q50" s="307" t="s">
        <v>6</v>
      </c>
      <c r="R50" s="307"/>
      <c r="S50" s="307"/>
    </row>
    <row r="51" spans="2:19" ht="99" customHeight="1">
      <c r="B51" s="52" t="s">
        <v>1</v>
      </c>
      <c r="C51" s="53" t="s">
        <v>2</v>
      </c>
      <c r="D51" s="54" t="s">
        <v>15</v>
      </c>
      <c r="E51" s="24" t="s">
        <v>16</v>
      </c>
      <c r="F51" s="25" t="s">
        <v>11</v>
      </c>
      <c r="G51" s="26" t="s">
        <v>12</v>
      </c>
      <c r="H51" s="24" t="s">
        <v>16</v>
      </c>
      <c r="I51" s="25" t="s">
        <v>11</v>
      </c>
      <c r="J51" s="26" t="s">
        <v>12</v>
      </c>
      <c r="K51" s="24" t="s">
        <v>16</v>
      </c>
      <c r="L51" s="25" t="s">
        <v>11</v>
      </c>
      <c r="M51" s="26" t="s">
        <v>12</v>
      </c>
      <c r="N51" s="24" t="s">
        <v>16</v>
      </c>
      <c r="O51" s="25" t="s">
        <v>11</v>
      </c>
      <c r="P51" s="26" t="s">
        <v>12</v>
      </c>
      <c r="Q51" s="24" t="s">
        <v>16</v>
      </c>
      <c r="R51" s="25" t="s">
        <v>11</v>
      </c>
      <c r="S51" s="26" t="s">
        <v>12</v>
      </c>
    </row>
    <row r="52" spans="2:19" ht="21.75" customHeight="1">
      <c r="B52" s="55">
        <v>1</v>
      </c>
      <c r="C52" s="28" t="str">
        <f>Rezultati!A41</f>
        <v>SigusDAX</v>
      </c>
      <c r="D52" s="29" t="str">
        <f>Rezultati!B41</f>
        <v>Elena Blagova</v>
      </c>
      <c r="E52" s="29">
        <v>20</v>
      </c>
      <c r="F52" s="29">
        <v>4336</v>
      </c>
      <c r="G52" s="34">
        <f>F52/E52-8</f>
        <v>208.8</v>
      </c>
      <c r="H52" s="30">
        <v>16</v>
      </c>
      <c r="I52" s="30">
        <v>3098</v>
      </c>
      <c r="J52" s="34">
        <f>I52/H52-8</f>
        <v>185.625</v>
      </c>
      <c r="K52" s="30">
        <f>Rezultati!AL41</f>
        <v>8</v>
      </c>
      <c r="L52" s="30">
        <f>Rezultati!AK41</f>
        <v>1652</v>
      </c>
      <c r="M52" s="31">
        <f>Rezultati!AN41</f>
        <v>198.5</v>
      </c>
      <c r="N52" s="56"/>
      <c r="O52" s="56"/>
      <c r="P52" s="56"/>
      <c r="Q52" s="33">
        <f>E52+H52+K52</f>
        <v>44</v>
      </c>
      <c r="R52" s="33">
        <f>F52+I52+L52</f>
        <v>9086</v>
      </c>
      <c r="S52" s="31">
        <f>R52/Q52-8</f>
        <v>198.5</v>
      </c>
    </row>
    <row r="53" spans="2:19" ht="18.75">
      <c r="B53" s="55">
        <v>2</v>
      </c>
      <c r="C53" s="28">
        <v>777</v>
      </c>
      <c r="D53" s="29" t="s">
        <v>21</v>
      </c>
      <c r="E53" s="29">
        <v>28</v>
      </c>
      <c r="F53" s="29">
        <v>4907</v>
      </c>
      <c r="G53" s="34">
        <f>F53/E53-8</f>
        <v>167.25</v>
      </c>
      <c r="H53" s="30">
        <v>24</v>
      </c>
      <c r="I53" s="30">
        <v>4057</v>
      </c>
      <c r="J53" s="34">
        <f>I53/H53-8</f>
        <v>161.04166666666666</v>
      </c>
      <c r="K53" s="30">
        <v>0</v>
      </c>
      <c r="L53" s="30">
        <v>0</v>
      </c>
      <c r="M53" s="34" t="e">
        <f>L53/K53-8</f>
        <v>#DIV/0!</v>
      </c>
      <c r="N53" s="56"/>
      <c r="O53" s="56"/>
      <c r="P53" s="56"/>
      <c r="Q53" s="33">
        <f>E53+H53+K53</f>
        <v>52</v>
      </c>
      <c r="R53" s="33">
        <f>F53+I53+L53</f>
        <v>8964</v>
      </c>
      <c r="S53" s="31">
        <f>R53/Q53-8</f>
        <v>164.3846153846154</v>
      </c>
    </row>
    <row r="54" spans="2:19" ht="18.75">
      <c r="B54" s="55">
        <v>3</v>
      </c>
      <c r="C54" s="28" t="str">
        <f>Rezultati!A46</f>
        <v>GO Hard</v>
      </c>
      <c r="D54" s="29" t="str">
        <f>Rezultati!B46</f>
        <v>Kristīne Seile</v>
      </c>
      <c r="E54" s="29">
        <v>28</v>
      </c>
      <c r="F54" s="29">
        <v>4596</v>
      </c>
      <c r="G54" s="34">
        <f>F54/E54-8</f>
        <v>156.14285714285714</v>
      </c>
      <c r="H54" s="30">
        <v>28</v>
      </c>
      <c r="I54" s="30">
        <v>4563</v>
      </c>
      <c r="J54" s="34">
        <f>I54/H54-8</f>
        <v>154.96428571428572</v>
      </c>
      <c r="K54" s="30">
        <f>Rezultati!AL46</f>
        <v>0</v>
      </c>
      <c r="L54" s="30">
        <f>Rezultati!AK46</f>
        <v>0</v>
      </c>
      <c r="M54" s="31" t="e">
        <f>Rezultati!AN46</f>
        <v>#DIV/0!</v>
      </c>
      <c r="N54" s="56"/>
      <c r="O54" s="56"/>
      <c r="P54" s="56"/>
      <c r="Q54" s="33">
        <f>E54+H54+K54</f>
        <v>56</v>
      </c>
      <c r="R54" s="33">
        <f>F54+I54+L54</f>
        <v>9159</v>
      </c>
      <c r="S54" s="31">
        <f>R54/Q54-8</f>
        <v>155.55357142857142</v>
      </c>
    </row>
    <row r="55" spans="2:19" ht="18.75" hidden="1">
      <c r="B55" s="57">
        <v>4</v>
      </c>
      <c r="C55" s="56"/>
      <c r="D55" s="56"/>
      <c r="E55" s="56"/>
      <c r="F55" s="56"/>
      <c r="G55" s="34"/>
      <c r="H55"/>
      <c r="I55"/>
      <c r="J55"/>
      <c r="K55" s="56"/>
      <c r="L55" s="56"/>
      <c r="M55" s="56"/>
      <c r="N55" s="56"/>
      <c r="O55" s="56"/>
      <c r="P55" s="56"/>
      <c r="Q55" s="33"/>
      <c r="R55" s="33"/>
      <c r="S55" s="31"/>
    </row>
    <row r="56" spans="2:19" ht="18.75" hidden="1">
      <c r="B56" s="57">
        <v>5</v>
      </c>
      <c r="C56" s="56"/>
      <c r="D56" s="56"/>
      <c r="E56" s="56"/>
      <c r="F56" s="56"/>
      <c r="G56" s="34"/>
      <c r="H56"/>
      <c r="I56"/>
      <c r="J56"/>
      <c r="K56" s="56"/>
      <c r="L56" s="56"/>
      <c r="M56" s="56"/>
      <c r="N56" s="56"/>
      <c r="O56" s="56"/>
      <c r="P56" s="56"/>
      <c r="Q56" s="33"/>
      <c r="R56" s="33"/>
      <c r="S56" s="31"/>
    </row>
    <row r="57" spans="2:19" ht="18.75" hidden="1">
      <c r="B57" s="57">
        <v>6</v>
      </c>
      <c r="C57" s="56"/>
      <c r="D57" s="56"/>
      <c r="E57" s="56"/>
      <c r="F57" s="56"/>
      <c r="G57" s="34"/>
      <c r="H57"/>
      <c r="I57"/>
      <c r="J57"/>
      <c r="K57" s="56"/>
      <c r="L57" s="56"/>
      <c r="M57" s="56"/>
      <c r="N57" s="56"/>
      <c r="O57" s="56"/>
      <c r="P57" s="56"/>
      <c r="Q57" s="33"/>
      <c r="R57" s="33"/>
      <c r="S57" s="31"/>
    </row>
    <row r="58" spans="2:10" ht="15.75" hidden="1">
      <c r="B58" s="55">
        <v>3</v>
      </c>
      <c r="C58"/>
      <c r="D58"/>
      <c r="E58"/>
      <c r="F58"/>
      <c r="G58"/>
      <c r="H58"/>
      <c r="I58"/>
      <c r="J58"/>
    </row>
  </sheetData>
  <sheetProtection selectLockedCells="1" selectUnlockedCells="1"/>
  <mergeCells count="12">
    <mergeCell ref="B50:D50"/>
    <mergeCell ref="E50:G50"/>
    <mergeCell ref="H50:J50"/>
    <mergeCell ref="K50:M50"/>
    <mergeCell ref="N50:P50"/>
    <mergeCell ref="Q50:S50"/>
    <mergeCell ref="B3:D3"/>
    <mergeCell ref="E3:G3"/>
    <mergeCell ref="H3:J3"/>
    <mergeCell ref="K3:M3"/>
    <mergeCell ref="N3:P3"/>
    <mergeCell ref="Q3:S3"/>
  </mergeCells>
  <printOptions/>
  <pageMargins left="0.15763888888888888" right="0.12986111111111112" top="0.08333333333333333" bottom="0.12361111111111112" header="0.5118055555555555" footer="0.5118055555555555"/>
  <pageSetup horizontalDpi="300" verticalDpi="3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="75" zoomScaleNormal="75" zoomScalePageLayoutView="0" workbookViewId="0" topLeftCell="A1">
      <selection activeCell="J16" sqref="J16"/>
    </sheetView>
  </sheetViews>
  <sheetFormatPr defaultColWidth="9.140625" defaultRowHeight="12.75"/>
  <cols>
    <col min="1" max="1" width="26.8515625" style="58" customWidth="1"/>
    <col min="2" max="23" width="5.7109375" style="59" customWidth="1"/>
    <col min="24" max="25" width="5.57421875" style="59" customWidth="1"/>
    <col min="26" max="29" width="5.7109375" style="59" customWidth="1"/>
    <col min="30" max="33" width="6.00390625" style="59" customWidth="1"/>
    <col min="34" max="34" width="25.421875" style="58" customWidth="1"/>
    <col min="35" max="250" width="9.140625" style="59" customWidth="1"/>
  </cols>
  <sheetData>
    <row r="1" spans="22:33" ht="12.75"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256" s="62" customFormat="1" ht="12.75">
      <c r="A2" s="61"/>
      <c r="B2" s="310" t="str">
        <f>Punkti!A5</f>
        <v>Strikers PVA</v>
      </c>
      <c r="C2" s="310"/>
      <c r="D2" s="310"/>
      <c r="E2" s="310"/>
      <c r="F2" s="310" t="str">
        <f>Punkti!A8</f>
        <v>BBBD</v>
      </c>
      <c r="G2" s="310"/>
      <c r="H2" s="310"/>
      <c r="I2" s="310"/>
      <c r="J2" s="310" t="str">
        <f>Punkti!A11</f>
        <v>Returned</v>
      </c>
      <c r="K2" s="310"/>
      <c r="L2" s="310"/>
      <c r="M2" s="310"/>
      <c r="N2" s="310" t="str">
        <f>Punkti!A14</f>
        <v>SamoKat </v>
      </c>
      <c r="O2" s="310"/>
      <c r="P2" s="310"/>
      <c r="Q2" s="310"/>
      <c r="R2" s="310" t="str">
        <f>Punkti!A17</f>
        <v>NB-1</v>
      </c>
      <c r="S2" s="310"/>
      <c r="T2" s="310"/>
      <c r="U2" s="310"/>
      <c r="V2" s="311" t="str">
        <f>Punkti!A20</f>
        <v>Universal Services</v>
      </c>
      <c r="W2" s="311"/>
      <c r="X2" s="311"/>
      <c r="Y2" s="311"/>
      <c r="Z2" s="311" t="str">
        <f>Punkti!A23</f>
        <v>SigusDAX</v>
      </c>
      <c r="AA2" s="311"/>
      <c r="AB2" s="311"/>
      <c r="AC2" s="311"/>
      <c r="AD2" s="311" t="str">
        <f>A26</f>
        <v>GO Hard</v>
      </c>
      <c r="AE2" s="311"/>
      <c r="AF2" s="311"/>
      <c r="AG2" s="311"/>
      <c r="AH2" s="61"/>
      <c r="IQ2" s="63"/>
      <c r="IR2" s="63"/>
      <c r="IS2" s="63"/>
      <c r="IT2" s="63"/>
      <c r="IU2" s="63"/>
      <c r="IV2" s="63"/>
    </row>
    <row r="3" spans="1:34" ht="12.75">
      <c r="A3" s="64"/>
      <c r="B3" s="310" t="s">
        <v>5</v>
      </c>
      <c r="C3" s="310"/>
      <c r="D3" s="310"/>
      <c r="E3" s="310"/>
      <c r="F3" s="310" t="s">
        <v>5</v>
      </c>
      <c r="G3" s="310"/>
      <c r="H3" s="310"/>
      <c r="I3" s="310"/>
      <c r="J3" s="310" t="s">
        <v>5</v>
      </c>
      <c r="K3" s="310"/>
      <c r="L3" s="310"/>
      <c r="M3" s="310"/>
      <c r="N3" s="310" t="s">
        <v>5</v>
      </c>
      <c r="O3" s="310"/>
      <c r="P3" s="310"/>
      <c r="Q3" s="310"/>
      <c r="R3" s="310" t="s">
        <v>5</v>
      </c>
      <c r="S3" s="310"/>
      <c r="T3" s="310"/>
      <c r="U3" s="310"/>
      <c r="V3" s="311" t="s">
        <v>5</v>
      </c>
      <c r="W3" s="311"/>
      <c r="X3" s="311"/>
      <c r="Y3" s="311"/>
      <c r="Z3" s="311" t="s">
        <v>5</v>
      </c>
      <c r="AA3" s="311"/>
      <c r="AB3" s="311"/>
      <c r="AC3" s="311"/>
      <c r="AD3" s="311" t="s">
        <v>5</v>
      </c>
      <c r="AE3" s="311"/>
      <c r="AF3" s="311"/>
      <c r="AG3" s="311"/>
      <c r="AH3" s="64"/>
    </row>
    <row r="4" spans="1:36" ht="12.75">
      <c r="A4" s="64"/>
      <c r="B4" s="65" t="s">
        <v>22</v>
      </c>
      <c r="C4" s="65" t="s">
        <v>23</v>
      </c>
      <c r="D4" s="65" t="s">
        <v>24</v>
      </c>
      <c r="E4" s="65" t="s">
        <v>25</v>
      </c>
      <c r="F4" s="65" t="s">
        <v>22</v>
      </c>
      <c r="G4" s="65" t="s">
        <v>23</v>
      </c>
      <c r="H4" s="65" t="s">
        <v>24</v>
      </c>
      <c r="I4" s="65" t="s">
        <v>25</v>
      </c>
      <c r="J4" s="65" t="s">
        <v>22</v>
      </c>
      <c r="K4" s="65" t="s">
        <v>23</v>
      </c>
      <c r="L4" s="65" t="s">
        <v>24</v>
      </c>
      <c r="M4" s="65" t="s">
        <v>25</v>
      </c>
      <c r="N4" s="65" t="s">
        <v>22</v>
      </c>
      <c r="O4" s="65" t="s">
        <v>23</v>
      </c>
      <c r="P4" s="65" t="s">
        <v>24</v>
      </c>
      <c r="Q4" s="65" t="s">
        <v>25</v>
      </c>
      <c r="R4" s="65" t="s">
        <v>22</v>
      </c>
      <c r="S4" s="65" t="s">
        <v>23</v>
      </c>
      <c r="T4" s="65" t="s">
        <v>24</v>
      </c>
      <c r="U4" s="65" t="s">
        <v>25</v>
      </c>
      <c r="V4" s="65" t="s">
        <v>22</v>
      </c>
      <c r="W4" s="65" t="s">
        <v>23</v>
      </c>
      <c r="X4" s="65" t="s">
        <v>24</v>
      </c>
      <c r="Y4" s="65" t="s">
        <v>25</v>
      </c>
      <c r="Z4" s="65" t="s">
        <v>22</v>
      </c>
      <c r="AA4" s="65" t="s">
        <v>23</v>
      </c>
      <c r="AB4" s="65" t="s">
        <v>24</v>
      </c>
      <c r="AC4" s="65" t="s">
        <v>25</v>
      </c>
      <c r="AD4" s="65" t="s">
        <v>22</v>
      </c>
      <c r="AE4" s="65" t="s">
        <v>23</v>
      </c>
      <c r="AF4" s="65" t="s">
        <v>24</v>
      </c>
      <c r="AG4" s="65" t="s">
        <v>25</v>
      </c>
      <c r="AH4" s="64"/>
      <c r="AI4" s="66" t="s">
        <v>26</v>
      </c>
      <c r="AJ4" s="66" t="s">
        <v>27</v>
      </c>
    </row>
    <row r="5" spans="1:37" ht="12.75">
      <c r="A5" s="312" t="str">
        <f>Rezultati!A4</f>
        <v>Strikers PVA</v>
      </c>
      <c r="B5" s="67"/>
      <c r="C5" s="68"/>
      <c r="D5" s="68"/>
      <c r="E5" s="69"/>
      <c r="F5" s="70">
        <v>2</v>
      </c>
      <c r="G5" s="71">
        <v>0</v>
      </c>
      <c r="H5" s="71">
        <v>0</v>
      </c>
      <c r="I5" s="71">
        <v>2</v>
      </c>
      <c r="J5" s="70"/>
      <c r="K5" s="71"/>
      <c r="L5" s="71"/>
      <c r="M5" s="71"/>
      <c r="N5" s="70"/>
      <c r="O5" s="71"/>
      <c r="P5" s="71"/>
      <c r="Q5" s="71"/>
      <c r="R5" s="70"/>
      <c r="S5" s="71"/>
      <c r="T5" s="71"/>
      <c r="U5" s="71"/>
      <c r="V5" s="70"/>
      <c r="W5" s="71"/>
      <c r="X5" s="71"/>
      <c r="Y5" s="71"/>
      <c r="Z5" s="70">
        <v>2</v>
      </c>
      <c r="AA5" s="71">
        <v>2</v>
      </c>
      <c r="AB5" s="71">
        <v>0</v>
      </c>
      <c r="AC5" s="71">
        <v>0</v>
      </c>
      <c r="AD5" s="70"/>
      <c r="AE5" s="71"/>
      <c r="AF5" s="71"/>
      <c r="AG5" s="71"/>
      <c r="AH5" s="313" t="str">
        <f>Punkti!A5</f>
        <v>Strikers PVA</v>
      </c>
      <c r="AI5" s="72">
        <f>SUM(Punkti!B5:AG5)</f>
        <v>8</v>
      </c>
      <c r="AJ5" s="72">
        <f>SUM(Punkti!B6:AG6)</f>
        <v>2</v>
      </c>
      <c r="AK5" s="62"/>
    </row>
    <row r="6" spans="1:37" ht="12.75">
      <c r="A6" s="312"/>
      <c r="B6" s="73"/>
      <c r="C6" s="74"/>
      <c r="D6" s="74"/>
      <c r="E6" s="75"/>
      <c r="F6" s="76">
        <v>0</v>
      </c>
      <c r="G6" s="77"/>
      <c r="H6" s="77"/>
      <c r="I6" s="77"/>
      <c r="J6" s="76"/>
      <c r="K6" s="77"/>
      <c r="L6" s="77"/>
      <c r="M6" s="77"/>
      <c r="N6" s="76"/>
      <c r="O6" s="77"/>
      <c r="P6" s="77"/>
      <c r="Q6" s="77"/>
      <c r="R6" s="76"/>
      <c r="S6" s="77"/>
      <c r="T6" s="77"/>
      <c r="U6" s="77"/>
      <c r="V6" s="76"/>
      <c r="W6" s="77"/>
      <c r="X6" s="77"/>
      <c r="Y6" s="77"/>
      <c r="Z6" s="76">
        <v>2</v>
      </c>
      <c r="AA6" s="77"/>
      <c r="AB6" s="77"/>
      <c r="AC6" s="77"/>
      <c r="AD6" s="76"/>
      <c r="AE6" s="77"/>
      <c r="AF6" s="77"/>
      <c r="AG6" s="77"/>
      <c r="AH6" s="313"/>
      <c r="AI6" s="72"/>
      <c r="AJ6" s="72"/>
      <c r="AK6" s="62"/>
    </row>
    <row r="7" spans="1:37" ht="12.75">
      <c r="A7" s="312"/>
      <c r="B7" s="78"/>
      <c r="C7" s="79"/>
      <c r="D7" s="79"/>
      <c r="E7" s="80"/>
      <c r="F7" s="81"/>
      <c r="G7" s="82"/>
      <c r="H7" s="82"/>
      <c r="I7" s="82"/>
      <c r="J7" s="81"/>
      <c r="K7" s="82"/>
      <c r="L7" s="82"/>
      <c r="M7" s="82"/>
      <c r="N7" s="81"/>
      <c r="O7" s="82"/>
      <c r="P7" s="82"/>
      <c r="Q7" s="82"/>
      <c r="R7" s="81"/>
      <c r="S7" s="82"/>
      <c r="T7" s="82"/>
      <c r="U7" s="82"/>
      <c r="V7" s="81"/>
      <c r="W7" s="82"/>
      <c r="X7" s="82"/>
      <c r="Y7" s="82"/>
      <c r="Z7" s="81"/>
      <c r="AA7" s="82"/>
      <c r="AB7" s="82"/>
      <c r="AC7" s="82"/>
      <c r="AD7" s="81"/>
      <c r="AE7" s="82"/>
      <c r="AF7" s="82"/>
      <c r="AG7" s="82"/>
      <c r="AH7" s="313"/>
      <c r="AI7" s="72"/>
      <c r="AJ7" s="72"/>
      <c r="AK7" s="62"/>
    </row>
    <row r="8" spans="1:37" ht="12.75">
      <c r="A8" s="312" t="str">
        <f>Rezultati!A9</f>
        <v>BBBD</v>
      </c>
      <c r="B8" s="70">
        <v>0</v>
      </c>
      <c r="C8" s="71">
        <v>2</v>
      </c>
      <c r="D8" s="71">
        <v>2</v>
      </c>
      <c r="E8" s="71">
        <v>0</v>
      </c>
      <c r="F8" s="67"/>
      <c r="G8" s="83"/>
      <c r="H8" s="83"/>
      <c r="I8" s="83"/>
      <c r="J8" s="70"/>
      <c r="K8" s="71"/>
      <c r="L8" s="71"/>
      <c r="M8" s="71"/>
      <c r="N8" s="70">
        <v>0</v>
      </c>
      <c r="O8" s="71">
        <v>0</v>
      </c>
      <c r="P8" s="71">
        <v>2</v>
      </c>
      <c r="Q8" s="71">
        <v>2</v>
      </c>
      <c r="R8" s="70"/>
      <c r="S8" s="71"/>
      <c r="T8" s="71"/>
      <c r="U8" s="71"/>
      <c r="V8" s="84"/>
      <c r="W8" s="85"/>
      <c r="X8" s="85"/>
      <c r="Y8" s="85"/>
      <c r="Z8" s="70"/>
      <c r="AA8" s="71"/>
      <c r="AB8" s="71"/>
      <c r="AC8" s="71"/>
      <c r="AD8" s="70"/>
      <c r="AE8" s="71"/>
      <c r="AF8" s="71"/>
      <c r="AG8" s="71"/>
      <c r="AH8" s="313" t="str">
        <f>Punkti!A8</f>
        <v>BBBD</v>
      </c>
      <c r="AI8" s="72">
        <f>SUM(Punkti!B8:AG8)</f>
        <v>8</v>
      </c>
      <c r="AJ8" s="72">
        <f>SUM(Punkti!B9:AG9)</f>
        <v>2</v>
      </c>
      <c r="AK8" s="62"/>
    </row>
    <row r="9" spans="1:37" ht="12.75">
      <c r="A9" s="312"/>
      <c r="B9" s="76">
        <v>2</v>
      </c>
      <c r="C9" s="77"/>
      <c r="D9" s="77"/>
      <c r="E9" s="77"/>
      <c r="F9" s="73"/>
      <c r="G9" s="74"/>
      <c r="H9" s="74"/>
      <c r="I9" s="74"/>
      <c r="J9" s="76"/>
      <c r="K9" s="77"/>
      <c r="L9" s="77"/>
      <c r="M9" s="77"/>
      <c r="N9" s="76">
        <v>0</v>
      </c>
      <c r="O9" s="77"/>
      <c r="P9" s="77"/>
      <c r="Q9" s="77"/>
      <c r="R9" s="76"/>
      <c r="S9" s="77"/>
      <c r="T9" s="77"/>
      <c r="U9" s="77"/>
      <c r="V9" s="86"/>
      <c r="W9" s="87"/>
      <c r="X9" s="87"/>
      <c r="Y9" s="87"/>
      <c r="Z9" s="76"/>
      <c r="AA9" s="77"/>
      <c r="AB9" s="77"/>
      <c r="AC9" s="77"/>
      <c r="AD9" s="76"/>
      <c r="AE9" s="77"/>
      <c r="AF9" s="77"/>
      <c r="AG9" s="77"/>
      <c r="AH9" s="313"/>
      <c r="AI9" s="72"/>
      <c r="AJ9" s="72"/>
      <c r="AK9" s="62"/>
    </row>
    <row r="10" spans="1:37" ht="12.75">
      <c r="A10" s="312"/>
      <c r="B10" s="81"/>
      <c r="C10" s="82"/>
      <c r="D10" s="82"/>
      <c r="E10" s="82"/>
      <c r="F10" s="78"/>
      <c r="G10" s="79"/>
      <c r="H10" s="79"/>
      <c r="I10" s="79"/>
      <c r="J10" s="81"/>
      <c r="K10" s="82"/>
      <c r="L10" s="82"/>
      <c r="M10" s="82"/>
      <c r="N10" s="81"/>
      <c r="O10" s="82"/>
      <c r="P10" s="82"/>
      <c r="Q10" s="82"/>
      <c r="R10" s="81"/>
      <c r="S10" s="82"/>
      <c r="T10" s="82"/>
      <c r="U10" s="82"/>
      <c r="V10" s="88"/>
      <c r="W10" s="89"/>
      <c r="X10" s="89"/>
      <c r="Y10" s="89"/>
      <c r="Z10" s="81"/>
      <c r="AA10" s="82"/>
      <c r="AB10" s="82"/>
      <c r="AC10" s="82"/>
      <c r="AD10" s="81"/>
      <c r="AE10" s="82"/>
      <c r="AF10" s="82"/>
      <c r="AG10" s="82"/>
      <c r="AH10" s="313"/>
      <c r="AI10" s="72"/>
      <c r="AJ10" s="72"/>
      <c r="AK10" s="62"/>
    </row>
    <row r="11" spans="1:37" ht="12.75">
      <c r="A11" s="312" t="str">
        <f>Rezultati!A17</f>
        <v>Returned</v>
      </c>
      <c r="B11" s="70"/>
      <c r="C11" s="71"/>
      <c r="D11" s="71"/>
      <c r="E11" s="71"/>
      <c r="F11" s="70"/>
      <c r="G11" s="71"/>
      <c r="H11" s="71"/>
      <c r="I11" s="71"/>
      <c r="J11" s="67"/>
      <c r="K11" s="83"/>
      <c r="L11" s="83"/>
      <c r="M11" s="83"/>
      <c r="N11" s="70">
        <v>2</v>
      </c>
      <c r="O11" s="71">
        <v>0</v>
      </c>
      <c r="P11" s="71">
        <v>0</v>
      </c>
      <c r="Q11" s="71">
        <v>0</v>
      </c>
      <c r="R11" s="70">
        <v>2</v>
      </c>
      <c r="S11" s="71">
        <v>2</v>
      </c>
      <c r="T11" s="71">
        <v>0</v>
      </c>
      <c r="U11" s="71">
        <v>2</v>
      </c>
      <c r="V11" s="70"/>
      <c r="W11" s="71"/>
      <c r="X11" s="71"/>
      <c r="Y11" s="71"/>
      <c r="Z11" s="70"/>
      <c r="AA11" s="71"/>
      <c r="AB11" s="71"/>
      <c r="AC11" s="71"/>
      <c r="AD11" s="70"/>
      <c r="AE11" s="71"/>
      <c r="AF11" s="71"/>
      <c r="AG11" s="71"/>
      <c r="AH11" s="313" t="str">
        <f>Punkti!A11</f>
        <v>Returned</v>
      </c>
      <c r="AI11" s="72">
        <f>SUM(Punkti!B11:AG11)</f>
        <v>8</v>
      </c>
      <c r="AJ11" s="72">
        <f>SUM(Punkti!B12:AG12)</f>
        <v>2</v>
      </c>
      <c r="AK11" s="62"/>
    </row>
    <row r="12" spans="1:37" ht="12.75">
      <c r="A12" s="312"/>
      <c r="B12" s="76"/>
      <c r="C12" s="77"/>
      <c r="D12" s="77"/>
      <c r="E12" s="77"/>
      <c r="F12" s="76"/>
      <c r="G12" s="77"/>
      <c r="H12" s="77"/>
      <c r="I12" s="77"/>
      <c r="J12" s="73"/>
      <c r="K12" s="74"/>
      <c r="L12" s="74"/>
      <c r="M12" s="74"/>
      <c r="N12" s="76">
        <v>0</v>
      </c>
      <c r="O12" s="77"/>
      <c r="P12" s="77"/>
      <c r="Q12" s="77"/>
      <c r="R12" s="76">
        <v>2</v>
      </c>
      <c r="S12" s="77"/>
      <c r="T12" s="77"/>
      <c r="U12" s="77"/>
      <c r="V12" s="76"/>
      <c r="W12" s="77"/>
      <c r="X12" s="77"/>
      <c r="Y12" s="77"/>
      <c r="Z12" s="76"/>
      <c r="AA12" s="77"/>
      <c r="AB12" s="77"/>
      <c r="AC12" s="77"/>
      <c r="AD12" s="76"/>
      <c r="AE12" s="77"/>
      <c r="AF12" s="77"/>
      <c r="AG12" s="77"/>
      <c r="AH12" s="313"/>
      <c r="AI12" s="72"/>
      <c r="AJ12" s="72"/>
      <c r="AK12" s="62"/>
    </row>
    <row r="13" spans="1:37" ht="12.75">
      <c r="A13" s="312"/>
      <c r="B13" s="81"/>
      <c r="C13" s="82"/>
      <c r="D13" s="82"/>
      <c r="E13" s="82"/>
      <c r="F13" s="81"/>
      <c r="G13" s="82"/>
      <c r="H13" s="82"/>
      <c r="I13" s="82"/>
      <c r="J13" s="78"/>
      <c r="K13" s="79"/>
      <c r="L13" s="79"/>
      <c r="M13" s="79"/>
      <c r="N13" s="81"/>
      <c r="O13" s="82"/>
      <c r="P13" s="82"/>
      <c r="Q13" s="82"/>
      <c r="R13" s="81"/>
      <c r="S13" s="82"/>
      <c r="T13" s="82"/>
      <c r="U13" s="82"/>
      <c r="V13" s="81"/>
      <c r="W13" s="82"/>
      <c r="X13" s="82"/>
      <c r="Y13" s="82"/>
      <c r="Z13" s="81"/>
      <c r="AA13" s="82"/>
      <c r="AB13" s="82"/>
      <c r="AC13" s="82"/>
      <c r="AD13" s="81"/>
      <c r="AE13" s="82"/>
      <c r="AF13" s="82"/>
      <c r="AG13" s="82"/>
      <c r="AH13" s="313"/>
      <c r="AI13" s="72"/>
      <c r="AJ13" s="72"/>
      <c r="AK13" s="62"/>
    </row>
    <row r="14" spans="1:37" ht="12.75">
      <c r="A14" s="314" t="str">
        <f>Rezultati!A22</f>
        <v>SamoKat </v>
      </c>
      <c r="B14" s="70"/>
      <c r="C14" s="71"/>
      <c r="D14" s="71"/>
      <c r="E14" s="71"/>
      <c r="F14" s="70">
        <v>2</v>
      </c>
      <c r="G14" s="71">
        <v>2</v>
      </c>
      <c r="H14" s="71">
        <v>0</v>
      </c>
      <c r="I14" s="71">
        <v>0</v>
      </c>
      <c r="J14" s="70">
        <v>0</v>
      </c>
      <c r="K14" s="71">
        <v>2</v>
      </c>
      <c r="L14" s="71">
        <v>2</v>
      </c>
      <c r="M14" s="71">
        <v>2</v>
      </c>
      <c r="N14" s="67"/>
      <c r="O14" s="83"/>
      <c r="P14" s="83"/>
      <c r="Q14" s="83"/>
      <c r="R14" s="70"/>
      <c r="S14" s="71"/>
      <c r="T14" s="71"/>
      <c r="U14" s="71"/>
      <c r="V14" s="70"/>
      <c r="W14" s="71"/>
      <c r="X14" s="71"/>
      <c r="Y14" s="71"/>
      <c r="Z14" s="70"/>
      <c r="AA14" s="71"/>
      <c r="AB14" s="71"/>
      <c r="AC14" s="71"/>
      <c r="AD14" s="70"/>
      <c r="AE14" s="71"/>
      <c r="AF14" s="71"/>
      <c r="AG14" s="71"/>
      <c r="AH14" s="315" t="str">
        <f>Punkti!A14</f>
        <v>SamoKat </v>
      </c>
      <c r="AI14" s="72">
        <f>SUM(Punkti!B14:AG14)</f>
        <v>10</v>
      </c>
      <c r="AJ14" s="72">
        <f>SUM(Punkti!B15:AG15)</f>
        <v>4</v>
      </c>
      <c r="AK14" s="62"/>
    </row>
    <row r="15" spans="1:37" ht="12.75">
      <c r="A15" s="314"/>
      <c r="B15" s="76"/>
      <c r="C15" s="77"/>
      <c r="D15" s="77"/>
      <c r="E15" s="77"/>
      <c r="F15" s="76">
        <v>2</v>
      </c>
      <c r="G15" s="77"/>
      <c r="H15" s="77"/>
      <c r="I15" s="77"/>
      <c r="J15" s="76">
        <v>2</v>
      </c>
      <c r="K15" s="77"/>
      <c r="L15" s="77"/>
      <c r="M15" s="77"/>
      <c r="N15" s="73"/>
      <c r="O15" s="74"/>
      <c r="P15" s="74"/>
      <c r="Q15" s="74"/>
      <c r="R15" s="76"/>
      <c r="S15" s="77"/>
      <c r="T15" s="77"/>
      <c r="U15" s="77"/>
      <c r="V15" s="76"/>
      <c r="W15" s="77"/>
      <c r="X15" s="77"/>
      <c r="Y15" s="77"/>
      <c r="Z15" s="76"/>
      <c r="AA15" s="77"/>
      <c r="AB15" s="77"/>
      <c r="AC15" s="77"/>
      <c r="AD15" s="76"/>
      <c r="AE15" s="77"/>
      <c r="AF15" s="77"/>
      <c r="AG15" s="77"/>
      <c r="AH15" s="315"/>
      <c r="AI15" s="72"/>
      <c r="AJ15" s="72"/>
      <c r="AK15" s="62"/>
    </row>
    <row r="16" spans="1:37" ht="12.75">
      <c r="A16" s="314"/>
      <c r="B16" s="81"/>
      <c r="C16" s="82"/>
      <c r="D16" s="82"/>
      <c r="E16" s="82"/>
      <c r="F16" s="81"/>
      <c r="G16" s="82"/>
      <c r="H16" s="82"/>
      <c r="I16" s="82"/>
      <c r="J16" s="81"/>
      <c r="K16" s="82"/>
      <c r="L16" s="82"/>
      <c r="M16" s="90"/>
      <c r="N16" s="73"/>
      <c r="O16" s="74"/>
      <c r="P16" s="74"/>
      <c r="Q16" s="74"/>
      <c r="R16" s="81"/>
      <c r="S16" s="82"/>
      <c r="T16" s="82"/>
      <c r="U16" s="82"/>
      <c r="V16" s="81"/>
      <c r="W16" s="82"/>
      <c r="X16" s="82"/>
      <c r="Y16" s="82"/>
      <c r="Z16" s="81"/>
      <c r="AA16" s="82"/>
      <c r="AB16" s="82"/>
      <c r="AC16" s="82"/>
      <c r="AD16" s="81"/>
      <c r="AE16" s="82"/>
      <c r="AF16" s="82"/>
      <c r="AG16" s="82"/>
      <c r="AH16" s="315"/>
      <c r="AI16" s="72"/>
      <c r="AJ16" s="72"/>
      <c r="AK16" s="62"/>
    </row>
    <row r="17" spans="1:37" ht="12.75">
      <c r="A17" s="316" t="str">
        <f>Rezultati!A29</f>
        <v>NB-1</v>
      </c>
      <c r="B17" s="70"/>
      <c r="C17" s="71"/>
      <c r="D17" s="71"/>
      <c r="E17" s="71"/>
      <c r="F17" s="70"/>
      <c r="G17" s="71"/>
      <c r="H17" s="71"/>
      <c r="I17" s="71"/>
      <c r="J17" s="70">
        <v>0</v>
      </c>
      <c r="K17" s="71">
        <v>0</v>
      </c>
      <c r="L17" s="71">
        <v>2</v>
      </c>
      <c r="M17" s="71">
        <v>0</v>
      </c>
      <c r="N17" s="70"/>
      <c r="O17" s="71"/>
      <c r="P17" s="71"/>
      <c r="Q17" s="71"/>
      <c r="R17" s="67"/>
      <c r="S17" s="83"/>
      <c r="T17" s="83"/>
      <c r="U17" s="83"/>
      <c r="V17" s="70">
        <v>2</v>
      </c>
      <c r="W17" s="71">
        <v>2</v>
      </c>
      <c r="X17" s="71">
        <v>0</v>
      </c>
      <c r="Y17" s="71">
        <v>2</v>
      </c>
      <c r="Z17" s="70"/>
      <c r="AA17" s="71"/>
      <c r="AB17" s="71"/>
      <c r="AC17" s="71"/>
      <c r="AD17" s="70"/>
      <c r="AE17" s="71"/>
      <c r="AF17" s="71"/>
      <c r="AG17" s="71"/>
      <c r="AH17" s="313" t="str">
        <f>Punkti!A17</f>
        <v>NB-1</v>
      </c>
      <c r="AI17" s="72">
        <f>SUM(Punkti!B17:AG17)</f>
        <v>8</v>
      </c>
      <c r="AJ17" s="72">
        <f>SUM(Punkti!B18:AG18)</f>
        <v>2</v>
      </c>
      <c r="AK17" s="62"/>
    </row>
    <row r="18" spans="1:37" ht="12.75">
      <c r="A18" s="316"/>
      <c r="B18" s="76"/>
      <c r="C18" s="77"/>
      <c r="D18" s="77"/>
      <c r="E18" s="77"/>
      <c r="F18" s="76"/>
      <c r="G18" s="77"/>
      <c r="H18" s="77"/>
      <c r="I18" s="77"/>
      <c r="J18" s="76">
        <v>0</v>
      </c>
      <c r="K18" s="77"/>
      <c r="L18" s="77"/>
      <c r="M18" s="77"/>
      <c r="N18" s="76"/>
      <c r="O18" s="77"/>
      <c r="P18" s="77"/>
      <c r="Q18" s="77"/>
      <c r="R18" s="73"/>
      <c r="S18" s="74"/>
      <c r="T18" s="74"/>
      <c r="U18" s="74"/>
      <c r="V18" s="76">
        <v>2</v>
      </c>
      <c r="W18" s="77"/>
      <c r="X18" s="77"/>
      <c r="Y18" s="77"/>
      <c r="Z18" s="76"/>
      <c r="AA18" s="77"/>
      <c r="AB18" s="77"/>
      <c r="AC18" s="77"/>
      <c r="AD18" s="76"/>
      <c r="AE18" s="77"/>
      <c r="AF18" s="77"/>
      <c r="AG18" s="77"/>
      <c r="AH18" s="313"/>
      <c r="AI18" s="72"/>
      <c r="AJ18" s="72"/>
      <c r="AK18" s="62"/>
    </row>
    <row r="19" spans="1:37" ht="12.75">
      <c r="A19" s="316"/>
      <c r="B19" s="81"/>
      <c r="C19" s="82"/>
      <c r="D19" s="82"/>
      <c r="E19" s="82"/>
      <c r="F19" s="81"/>
      <c r="G19" s="82"/>
      <c r="H19" s="82"/>
      <c r="I19" s="82"/>
      <c r="J19" s="81"/>
      <c r="K19" s="82"/>
      <c r="L19" s="82"/>
      <c r="M19" s="82"/>
      <c r="N19" s="81"/>
      <c r="O19" s="82"/>
      <c r="P19" s="82"/>
      <c r="Q19" s="82"/>
      <c r="R19" s="73"/>
      <c r="S19" s="74"/>
      <c r="T19" s="74"/>
      <c r="U19" s="74"/>
      <c r="V19" s="81"/>
      <c r="W19" s="82"/>
      <c r="X19" s="82"/>
      <c r="Y19" s="82"/>
      <c r="Z19" s="81"/>
      <c r="AA19" s="82"/>
      <c r="AB19" s="82"/>
      <c r="AC19" s="82"/>
      <c r="AD19" s="81"/>
      <c r="AE19" s="82"/>
      <c r="AF19" s="82"/>
      <c r="AG19" s="82"/>
      <c r="AH19" s="313"/>
      <c r="AI19" s="72"/>
      <c r="AJ19" s="72"/>
      <c r="AK19" s="62"/>
    </row>
    <row r="20" spans="1:37" ht="12.75">
      <c r="A20" s="314" t="str">
        <f>Rezultati!A35</f>
        <v>Universal Services</v>
      </c>
      <c r="B20" s="70"/>
      <c r="C20" s="71"/>
      <c r="D20" s="71"/>
      <c r="E20" s="71"/>
      <c r="F20" s="70"/>
      <c r="G20" s="71"/>
      <c r="H20" s="71"/>
      <c r="I20" s="71"/>
      <c r="J20" s="70"/>
      <c r="K20" s="71"/>
      <c r="L20" s="71"/>
      <c r="M20" s="71"/>
      <c r="N20" s="70"/>
      <c r="O20" s="71"/>
      <c r="P20" s="71"/>
      <c r="Q20" s="71"/>
      <c r="R20" s="70">
        <v>0</v>
      </c>
      <c r="S20" s="71">
        <v>0</v>
      </c>
      <c r="T20" s="71">
        <v>2</v>
      </c>
      <c r="U20" s="71">
        <v>0</v>
      </c>
      <c r="V20" s="67"/>
      <c r="W20" s="68"/>
      <c r="X20" s="68"/>
      <c r="Y20" s="69"/>
      <c r="Z20" s="70"/>
      <c r="AA20" s="71"/>
      <c r="AB20" s="71"/>
      <c r="AC20" s="71"/>
      <c r="AD20" s="70">
        <v>0</v>
      </c>
      <c r="AE20" s="71">
        <v>0</v>
      </c>
      <c r="AF20" s="71">
        <v>0</v>
      </c>
      <c r="AG20" s="71">
        <v>0</v>
      </c>
      <c r="AH20" s="313" t="str">
        <f>Punkti!A20</f>
        <v>Universal Services</v>
      </c>
      <c r="AI20" s="72">
        <f>SUM(Punkti!B20:AG20)</f>
        <v>2</v>
      </c>
      <c r="AJ20" s="72">
        <f>SUM(Punkti!B21:AG21)</f>
        <v>0</v>
      </c>
      <c r="AK20" s="62"/>
    </row>
    <row r="21" spans="1:37" ht="12.75">
      <c r="A21" s="314"/>
      <c r="B21" s="76"/>
      <c r="C21" s="77"/>
      <c r="D21" s="77"/>
      <c r="E21" s="77"/>
      <c r="F21" s="76"/>
      <c r="G21" s="77"/>
      <c r="H21" s="77"/>
      <c r="I21" s="77"/>
      <c r="J21" s="76"/>
      <c r="K21" s="77"/>
      <c r="L21" s="77"/>
      <c r="M21" s="77"/>
      <c r="N21" s="76"/>
      <c r="O21" s="77"/>
      <c r="P21" s="77"/>
      <c r="Q21" s="77"/>
      <c r="R21" s="76">
        <v>0</v>
      </c>
      <c r="S21" s="77"/>
      <c r="T21" s="77"/>
      <c r="U21" s="77"/>
      <c r="V21" s="73"/>
      <c r="W21" s="74"/>
      <c r="X21" s="74"/>
      <c r="Y21" s="75"/>
      <c r="Z21" s="76"/>
      <c r="AA21" s="77"/>
      <c r="AB21" s="77"/>
      <c r="AC21" s="77"/>
      <c r="AD21" s="76">
        <v>0</v>
      </c>
      <c r="AE21" s="77"/>
      <c r="AF21" s="77"/>
      <c r="AG21" s="77"/>
      <c r="AH21" s="313"/>
      <c r="AI21" s="72"/>
      <c r="AJ21" s="72"/>
      <c r="AK21" s="62"/>
    </row>
    <row r="22" spans="1:37" ht="12.75">
      <c r="A22" s="314"/>
      <c r="B22" s="81"/>
      <c r="C22" s="82"/>
      <c r="D22" s="82"/>
      <c r="E22" s="82"/>
      <c r="F22" s="81"/>
      <c r="G22" s="82"/>
      <c r="H22" s="82"/>
      <c r="I22" s="82"/>
      <c r="J22" s="81"/>
      <c r="K22" s="82"/>
      <c r="L22" s="82"/>
      <c r="M22" s="82"/>
      <c r="N22" s="81"/>
      <c r="O22" s="82"/>
      <c r="P22" s="82"/>
      <c r="Q22" s="82"/>
      <c r="R22" s="81"/>
      <c r="S22" s="82"/>
      <c r="T22" s="82"/>
      <c r="U22" s="82"/>
      <c r="V22" s="78"/>
      <c r="W22" s="79"/>
      <c r="X22" s="79"/>
      <c r="Y22" s="80"/>
      <c r="Z22" s="81"/>
      <c r="AA22" s="82"/>
      <c r="AB22" s="82"/>
      <c r="AC22" s="82"/>
      <c r="AD22" s="81"/>
      <c r="AE22" s="82"/>
      <c r="AF22" s="82"/>
      <c r="AG22" s="82"/>
      <c r="AH22" s="313"/>
      <c r="AI22" s="72"/>
      <c r="AJ22" s="72"/>
      <c r="AK22" s="62"/>
    </row>
    <row r="23" spans="1:37" ht="12.75">
      <c r="A23" s="316" t="str">
        <f>Rezultati!A40</f>
        <v>SigusDAX</v>
      </c>
      <c r="B23" s="70">
        <v>0</v>
      </c>
      <c r="C23" s="71">
        <v>0</v>
      </c>
      <c r="D23" s="71">
        <v>2</v>
      </c>
      <c r="E23" s="71">
        <v>2</v>
      </c>
      <c r="F23" s="70"/>
      <c r="G23" s="71"/>
      <c r="H23" s="71"/>
      <c r="I23" s="71"/>
      <c r="J23" s="70"/>
      <c r="K23" s="71"/>
      <c r="L23" s="71"/>
      <c r="M23" s="71"/>
      <c r="N23" s="70"/>
      <c r="O23" s="71"/>
      <c r="P23" s="71"/>
      <c r="Q23" s="71"/>
      <c r="R23" s="70"/>
      <c r="S23" s="71"/>
      <c r="T23" s="71"/>
      <c r="U23" s="71"/>
      <c r="V23" s="70"/>
      <c r="W23" s="71"/>
      <c r="X23" s="71"/>
      <c r="Y23" s="71"/>
      <c r="Z23" s="67"/>
      <c r="AA23" s="68"/>
      <c r="AB23" s="68"/>
      <c r="AC23" s="69"/>
      <c r="AD23" s="70">
        <v>0</v>
      </c>
      <c r="AE23" s="71">
        <v>0</v>
      </c>
      <c r="AF23" s="71">
        <v>0</v>
      </c>
      <c r="AG23" s="71">
        <v>2</v>
      </c>
      <c r="AH23" s="313" t="str">
        <f>Punkti!A23</f>
        <v>SigusDAX</v>
      </c>
      <c r="AI23" s="72">
        <f>SUM(Punkti!B23:AG23)</f>
        <v>6</v>
      </c>
      <c r="AJ23" s="72">
        <f>SUM(Punkti!B24:AG24)</f>
        <v>2</v>
      </c>
      <c r="AK23" s="62"/>
    </row>
    <row r="24" spans="1:37" ht="12.75">
      <c r="A24" s="316"/>
      <c r="B24" s="76">
        <v>0</v>
      </c>
      <c r="C24" s="77"/>
      <c r="D24" s="77"/>
      <c r="E24" s="77"/>
      <c r="F24" s="76"/>
      <c r="G24" s="77"/>
      <c r="H24" s="77"/>
      <c r="I24" s="77"/>
      <c r="J24" s="76"/>
      <c r="K24" s="77"/>
      <c r="L24" s="77"/>
      <c r="M24" s="77"/>
      <c r="N24" s="76"/>
      <c r="O24" s="77"/>
      <c r="P24" s="77"/>
      <c r="Q24" s="77"/>
      <c r="R24" s="76"/>
      <c r="S24" s="77"/>
      <c r="T24" s="77"/>
      <c r="U24" s="77"/>
      <c r="V24" s="76"/>
      <c r="W24" s="77"/>
      <c r="X24" s="77"/>
      <c r="Y24" s="77"/>
      <c r="Z24" s="73"/>
      <c r="AA24" s="74"/>
      <c r="AB24" s="74"/>
      <c r="AC24" s="75"/>
      <c r="AD24" s="76">
        <v>2</v>
      </c>
      <c r="AE24" s="77"/>
      <c r="AF24" s="77"/>
      <c r="AG24" s="77"/>
      <c r="AH24" s="313"/>
      <c r="AI24" s="72"/>
      <c r="AJ24" s="72"/>
      <c r="AK24" s="62"/>
    </row>
    <row r="25" spans="1:37" ht="12.75">
      <c r="A25" s="316"/>
      <c r="B25" s="81"/>
      <c r="C25" s="82"/>
      <c r="D25" s="82"/>
      <c r="E25" s="82"/>
      <c r="F25" s="81"/>
      <c r="G25" s="82"/>
      <c r="H25" s="82"/>
      <c r="I25" s="82"/>
      <c r="J25" s="81"/>
      <c r="K25" s="82"/>
      <c r="L25" s="82"/>
      <c r="M25" s="82"/>
      <c r="N25" s="81"/>
      <c r="O25" s="82"/>
      <c r="P25" s="82"/>
      <c r="Q25" s="82"/>
      <c r="R25" s="81"/>
      <c r="S25" s="82"/>
      <c r="T25" s="82"/>
      <c r="U25" s="82"/>
      <c r="V25" s="81"/>
      <c r="W25" s="82"/>
      <c r="X25" s="82"/>
      <c r="Y25" s="82"/>
      <c r="Z25" s="78"/>
      <c r="AA25" s="79"/>
      <c r="AB25" s="79"/>
      <c r="AC25" s="80"/>
      <c r="AD25" s="81"/>
      <c r="AE25" s="82"/>
      <c r="AF25" s="82"/>
      <c r="AG25" s="82"/>
      <c r="AH25" s="313"/>
      <c r="AI25" s="72"/>
      <c r="AJ25" s="72"/>
      <c r="AK25" s="62"/>
    </row>
    <row r="26" spans="1:37" ht="12.75">
      <c r="A26" s="316" t="str">
        <f>Rezultati!A45</f>
        <v>GO Hard</v>
      </c>
      <c r="B26" s="70"/>
      <c r="C26" s="71"/>
      <c r="D26" s="71"/>
      <c r="E26" s="71"/>
      <c r="F26" s="70"/>
      <c r="G26" s="71"/>
      <c r="H26" s="71"/>
      <c r="I26" s="71"/>
      <c r="J26" s="70"/>
      <c r="K26" s="71"/>
      <c r="L26" s="71"/>
      <c r="M26" s="71"/>
      <c r="N26" s="70"/>
      <c r="O26" s="71"/>
      <c r="P26" s="71"/>
      <c r="Q26" s="71"/>
      <c r="R26" s="70"/>
      <c r="S26" s="71"/>
      <c r="T26" s="71"/>
      <c r="U26" s="71"/>
      <c r="V26" s="70">
        <v>2</v>
      </c>
      <c r="W26" s="71">
        <v>2</v>
      </c>
      <c r="X26" s="71">
        <v>2</v>
      </c>
      <c r="Y26" s="71">
        <v>2</v>
      </c>
      <c r="Z26" s="70">
        <v>2</v>
      </c>
      <c r="AA26" s="71">
        <v>2</v>
      </c>
      <c r="AB26" s="71">
        <v>2</v>
      </c>
      <c r="AC26" s="71">
        <v>0</v>
      </c>
      <c r="AD26" s="67"/>
      <c r="AE26" s="68"/>
      <c r="AF26" s="68"/>
      <c r="AG26" s="69"/>
      <c r="AH26" s="313" t="str">
        <f>Punkti!A26</f>
        <v>GO Hard</v>
      </c>
      <c r="AI26" s="72">
        <f>SUM(Punkti!B26:AG26)</f>
        <v>14</v>
      </c>
      <c r="AJ26" s="72">
        <f>SUM(Punkti!B27:AG27)</f>
        <v>4</v>
      </c>
      <c r="AK26" s="62"/>
    </row>
    <row r="27" spans="1:37" ht="12.75">
      <c r="A27" s="316"/>
      <c r="B27" s="76"/>
      <c r="C27" s="77"/>
      <c r="D27" s="77"/>
      <c r="E27" s="77"/>
      <c r="F27" s="76"/>
      <c r="G27" s="77"/>
      <c r="H27" s="77"/>
      <c r="I27" s="77"/>
      <c r="J27" s="76"/>
      <c r="K27" s="77"/>
      <c r="L27" s="77"/>
      <c r="M27" s="77"/>
      <c r="N27" s="76"/>
      <c r="O27" s="77"/>
      <c r="P27" s="77"/>
      <c r="Q27" s="77"/>
      <c r="R27" s="76"/>
      <c r="S27" s="77"/>
      <c r="T27" s="77"/>
      <c r="U27" s="77"/>
      <c r="V27" s="76">
        <v>2</v>
      </c>
      <c r="W27" s="77"/>
      <c r="X27" s="77"/>
      <c r="Y27" s="77"/>
      <c r="Z27" s="76">
        <v>2</v>
      </c>
      <c r="AA27" s="77"/>
      <c r="AB27" s="77"/>
      <c r="AC27" s="77"/>
      <c r="AD27" s="73"/>
      <c r="AE27" s="74"/>
      <c r="AF27" s="74"/>
      <c r="AG27" s="75"/>
      <c r="AH27" s="313"/>
      <c r="AI27" s="72"/>
      <c r="AJ27" s="72"/>
      <c r="AK27" s="62"/>
    </row>
    <row r="28" spans="1:37" ht="12.75">
      <c r="A28" s="316"/>
      <c r="B28" s="81"/>
      <c r="C28" s="82"/>
      <c r="D28" s="82"/>
      <c r="E28" s="82"/>
      <c r="F28" s="81"/>
      <c r="G28" s="82"/>
      <c r="H28" s="82"/>
      <c r="I28" s="82"/>
      <c r="J28" s="81"/>
      <c r="K28" s="82"/>
      <c r="L28" s="82"/>
      <c r="M28" s="82"/>
      <c r="N28" s="81"/>
      <c r="O28" s="82"/>
      <c r="P28" s="82"/>
      <c r="Q28" s="82"/>
      <c r="R28" s="81"/>
      <c r="S28" s="82"/>
      <c r="T28" s="82"/>
      <c r="U28" s="82"/>
      <c r="V28" s="81"/>
      <c r="W28" s="82"/>
      <c r="X28" s="82"/>
      <c r="Y28" s="82"/>
      <c r="Z28" s="81"/>
      <c r="AA28" s="82"/>
      <c r="AB28" s="82"/>
      <c r="AC28" s="82"/>
      <c r="AD28" s="78"/>
      <c r="AE28" s="79"/>
      <c r="AF28" s="79"/>
      <c r="AG28" s="80"/>
      <c r="AH28" s="313"/>
      <c r="AI28" s="72"/>
      <c r="AJ28" s="72"/>
      <c r="AK28" s="62"/>
    </row>
  </sheetData>
  <sheetProtection selectLockedCells="1" selectUnlockedCells="1"/>
  <mergeCells count="32">
    <mergeCell ref="A23:A25"/>
    <mergeCell ref="AH23:AH25"/>
    <mergeCell ref="A26:A28"/>
    <mergeCell ref="AH26:AH28"/>
    <mergeCell ref="A14:A16"/>
    <mergeCell ref="AH14:AH16"/>
    <mergeCell ref="A17:A19"/>
    <mergeCell ref="AH17:AH19"/>
    <mergeCell ref="A20:A22"/>
    <mergeCell ref="AH20:AH22"/>
    <mergeCell ref="A5:A7"/>
    <mergeCell ref="AH5:AH7"/>
    <mergeCell ref="A8:A10"/>
    <mergeCell ref="AH8:AH10"/>
    <mergeCell ref="A11:A13"/>
    <mergeCell ref="AH11:AH13"/>
    <mergeCell ref="Z2:AC2"/>
    <mergeCell ref="AD2:AG2"/>
    <mergeCell ref="B3:E3"/>
    <mergeCell ref="F3:I3"/>
    <mergeCell ref="J3:M3"/>
    <mergeCell ref="N3:Q3"/>
    <mergeCell ref="R3:U3"/>
    <mergeCell ref="V3:Y3"/>
    <mergeCell ref="Z3:AC3"/>
    <mergeCell ref="AD3:AG3"/>
    <mergeCell ref="B2:E2"/>
    <mergeCell ref="F2:I2"/>
    <mergeCell ref="J2:M2"/>
    <mergeCell ref="N2:Q2"/>
    <mergeCell ref="R2:U2"/>
    <mergeCell ref="V2:Y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9"/>
  <sheetViews>
    <sheetView zoomScale="75" zoomScaleNormal="75" zoomScalePageLayoutView="0" workbookViewId="0" topLeftCell="C1">
      <pane xSplit="225" topLeftCell="A1" activePane="topRight" state="split"/>
      <selection pane="topLeft" activeCell="C1" sqref="C1"/>
      <selection pane="topRight" activeCell="P26" sqref="P26"/>
    </sheetView>
  </sheetViews>
  <sheetFormatPr defaultColWidth="9.140625" defaultRowHeight="12.75"/>
  <cols>
    <col min="1" max="1" width="22.7109375" style="91" customWidth="1"/>
    <col min="2" max="2" width="30.421875" style="91" customWidth="1"/>
    <col min="3" max="4" width="12.7109375" style="91" customWidth="1"/>
    <col min="5" max="5" width="5.8515625" style="91" customWidth="1"/>
    <col min="6" max="6" width="6.421875" style="91" customWidth="1"/>
    <col min="7" max="10" width="5.8515625" style="91" customWidth="1"/>
    <col min="11" max="12" width="6.421875" style="91" customWidth="1"/>
    <col min="13" max="14" width="5.8515625" style="91" customWidth="1"/>
    <col min="15" max="16" width="6.421875" style="91" customWidth="1"/>
    <col min="17" max="18" width="5.8515625" style="91" customWidth="1"/>
    <col min="19" max="20" width="6.421875" style="91" customWidth="1"/>
    <col min="21" max="22" width="5.8515625" style="91" customWidth="1"/>
    <col min="23" max="24" width="6.421875" style="91" customWidth="1"/>
    <col min="25" max="26" width="5.8515625" style="91" customWidth="1"/>
    <col min="27" max="28" width="6.421875" style="91" customWidth="1"/>
    <col min="29" max="30" width="5.8515625" style="91" customWidth="1"/>
    <col min="31" max="32" width="6.421875" style="91" customWidth="1"/>
    <col min="33" max="34" width="5.8515625" style="91" customWidth="1"/>
    <col min="35" max="36" width="6.421875" style="91" customWidth="1"/>
    <col min="37" max="37" width="9.57421875" style="91" customWidth="1"/>
    <col min="38" max="38" width="8.7109375" style="92" customWidth="1"/>
    <col min="39" max="39" width="21.140625" style="92" customWidth="1"/>
    <col min="40" max="40" width="20.140625" style="92" customWidth="1"/>
    <col min="41" max="41" width="6.421875" style="91" customWidth="1"/>
    <col min="42" max="44" width="9.140625" style="91" customWidth="1"/>
    <col min="45" max="55" width="9.140625" style="92" customWidth="1"/>
    <col min="56" max="56" width="10.7109375" style="91" customWidth="1"/>
    <col min="57" max="222" width="9.140625" style="92" customWidth="1"/>
    <col min="223" max="250" width="9.140625" style="93" customWidth="1"/>
  </cols>
  <sheetData>
    <row r="1" spans="1:40" ht="12.7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6"/>
      <c r="AM1" s="96"/>
      <c r="AN1" s="97"/>
    </row>
    <row r="2" spans="1:40" ht="27.75" customHeight="1">
      <c r="A2" s="98"/>
      <c r="B2" s="99"/>
      <c r="C2" s="317" t="s">
        <v>28</v>
      </c>
      <c r="D2" s="317"/>
      <c r="E2" s="318" t="str">
        <f>Rezultati!A4</f>
        <v>Strikers PVA</v>
      </c>
      <c r="F2" s="318"/>
      <c r="G2" s="318"/>
      <c r="H2" s="318"/>
      <c r="I2" s="319" t="str">
        <f>Rezultati!A9</f>
        <v>BBBD</v>
      </c>
      <c r="J2" s="319"/>
      <c r="K2" s="319"/>
      <c r="L2" s="319"/>
      <c r="M2" s="319" t="str">
        <f>Rezultati!A17</f>
        <v>Returned</v>
      </c>
      <c r="N2" s="319"/>
      <c r="O2" s="319"/>
      <c r="P2" s="319"/>
      <c r="Q2" s="320" t="str">
        <f>Rezultati!A23</f>
        <v>SamoKat </v>
      </c>
      <c r="R2" s="320"/>
      <c r="S2" s="320"/>
      <c r="T2" s="320"/>
      <c r="U2" s="319" t="str">
        <f>Rezultati!A29</f>
        <v>NB-1</v>
      </c>
      <c r="V2" s="319"/>
      <c r="W2" s="319"/>
      <c r="X2" s="319"/>
      <c r="Y2" s="321" t="str">
        <f>Rezultati!A35</f>
        <v>Universal Services</v>
      </c>
      <c r="Z2" s="321"/>
      <c r="AA2" s="321"/>
      <c r="AB2" s="321"/>
      <c r="AC2" s="321" t="str">
        <f>Rezultati!A40</f>
        <v>SigusDAX</v>
      </c>
      <c r="AD2" s="321"/>
      <c r="AE2" s="321"/>
      <c r="AF2" s="321"/>
      <c r="AG2" s="321" t="str">
        <f>A45</f>
        <v>GO Hard</v>
      </c>
      <c r="AH2" s="321"/>
      <c r="AI2" s="321"/>
      <c r="AJ2" s="321"/>
      <c r="AK2" s="322" t="s">
        <v>11</v>
      </c>
      <c r="AL2" s="323" t="s">
        <v>16</v>
      </c>
      <c r="AM2" s="324" t="s">
        <v>7</v>
      </c>
      <c r="AN2" s="325" t="s">
        <v>29</v>
      </c>
    </row>
    <row r="3" spans="1:40" ht="13.5" customHeight="1">
      <c r="A3" s="100" t="s">
        <v>2</v>
      </c>
      <c r="B3" s="101" t="s">
        <v>15</v>
      </c>
      <c r="C3" s="102" t="s">
        <v>30</v>
      </c>
      <c r="D3" s="103" t="s">
        <v>31</v>
      </c>
      <c r="E3" s="104" t="s">
        <v>32</v>
      </c>
      <c r="F3" s="104" t="s">
        <v>33</v>
      </c>
      <c r="G3" s="104" t="s">
        <v>34</v>
      </c>
      <c r="H3" s="104" t="s">
        <v>35</v>
      </c>
      <c r="I3" s="104" t="s">
        <v>32</v>
      </c>
      <c r="J3" s="104" t="s">
        <v>33</v>
      </c>
      <c r="K3" s="104" t="s">
        <v>34</v>
      </c>
      <c r="L3" s="104" t="s">
        <v>35</v>
      </c>
      <c r="M3" s="104" t="s">
        <v>32</v>
      </c>
      <c r="N3" s="104" t="s">
        <v>33</v>
      </c>
      <c r="O3" s="104" t="s">
        <v>34</v>
      </c>
      <c r="P3" s="104" t="s">
        <v>35</v>
      </c>
      <c r="Q3" s="104" t="s">
        <v>32</v>
      </c>
      <c r="R3" s="104" t="s">
        <v>33</v>
      </c>
      <c r="S3" s="104" t="s">
        <v>34</v>
      </c>
      <c r="T3" s="104" t="s">
        <v>35</v>
      </c>
      <c r="U3" s="104" t="s">
        <v>32</v>
      </c>
      <c r="V3" s="104" t="s">
        <v>33</v>
      </c>
      <c r="W3" s="104" t="s">
        <v>34</v>
      </c>
      <c r="X3" s="104" t="s">
        <v>35</v>
      </c>
      <c r="Y3" s="104" t="s">
        <v>32</v>
      </c>
      <c r="Z3" s="104" t="s">
        <v>33</v>
      </c>
      <c r="AA3" s="104" t="s">
        <v>34</v>
      </c>
      <c r="AB3" s="104" t="s">
        <v>35</v>
      </c>
      <c r="AC3" s="104" t="s">
        <v>32</v>
      </c>
      <c r="AD3" s="104" t="s">
        <v>33</v>
      </c>
      <c r="AE3" s="104" t="s">
        <v>34</v>
      </c>
      <c r="AF3" s="104" t="s">
        <v>35</v>
      </c>
      <c r="AG3" s="104" t="s">
        <v>32</v>
      </c>
      <c r="AH3" s="104" t="s">
        <v>33</v>
      </c>
      <c r="AI3" s="104" t="s">
        <v>34</v>
      </c>
      <c r="AJ3" s="104" t="s">
        <v>35</v>
      </c>
      <c r="AK3" s="322"/>
      <c r="AL3" s="323"/>
      <c r="AM3" s="324"/>
      <c r="AN3" s="325"/>
    </row>
    <row r="4" spans="1:56" ht="15">
      <c r="A4" s="105" t="s">
        <v>36</v>
      </c>
      <c r="B4" s="106" t="s">
        <v>37</v>
      </c>
      <c r="C4" s="107">
        <v>0</v>
      </c>
      <c r="D4" s="108">
        <f>Rezultati!C4*Rezultati!AL4</f>
        <v>0</v>
      </c>
      <c r="E4" s="109"/>
      <c r="F4" s="109"/>
      <c r="G4" s="109"/>
      <c r="H4" s="110"/>
      <c r="I4" s="111"/>
      <c r="J4" s="112"/>
      <c r="K4" s="112"/>
      <c r="L4" s="113"/>
      <c r="M4" s="114"/>
      <c r="N4" s="115"/>
      <c r="O4" s="115"/>
      <c r="P4" s="116"/>
      <c r="Q4" s="111"/>
      <c r="R4" s="112"/>
      <c r="S4" s="112"/>
      <c r="T4" s="113"/>
      <c r="U4" s="117"/>
      <c r="V4" s="112"/>
      <c r="W4" s="112"/>
      <c r="X4" s="118"/>
      <c r="Y4" s="111"/>
      <c r="Z4" s="112"/>
      <c r="AA4" s="112"/>
      <c r="AB4" s="113"/>
      <c r="AC4" s="117"/>
      <c r="AD4" s="112"/>
      <c r="AE4" s="112"/>
      <c r="AF4" s="113"/>
      <c r="AG4" s="117"/>
      <c r="AH4" s="112"/>
      <c r="AI4" s="112"/>
      <c r="AJ4" s="113"/>
      <c r="AK4" s="119">
        <f>SUM(Rezultati!E4:AJ4)</f>
        <v>0</v>
      </c>
      <c r="AL4" s="120">
        <f>COUNT(Rezultati!E4:AJ4)</f>
        <v>0</v>
      </c>
      <c r="AM4" s="326">
        <f>SUM((Rezultati!AK4+Rezultati!AK5+Rezultati!AK6+Rezultati!AK7+Rezultati!AK8)/(Rezultati!AL4+Rezultati!AL5+Rezultati!AL6+Rezultati!AL7+Rezultati!AL8))</f>
        <v>180.79166666666666</v>
      </c>
      <c r="AN4" s="121" t="e">
        <f>Rezultati!AK4/Rezultati!AL4</f>
        <v>#DIV/0!</v>
      </c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3"/>
    </row>
    <row r="5" spans="1:56" ht="15">
      <c r="A5" s="105" t="s">
        <v>36</v>
      </c>
      <c r="B5" s="124" t="s">
        <v>38</v>
      </c>
      <c r="C5" s="125">
        <v>0</v>
      </c>
      <c r="D5" s="108">
        <f>Rezultati!C5*Rezultati!AL5</f>
        <v>0</v>
      </c>
      <c r="E5" s="126"/>
      <c r="F5" s="126"/>
      <c r="G5" s="126"/>
      <c r="H5" s="127"/>
      <c r="I5" s="128">
        <v>169</v>
      </c>
      <c r="J5" s="129">
        <v>187</v>
      </c>
      <c r="K5" s="129">
        <v>184</v>
      </c>
      <c r="L5" s="130">
        <v>164</v>
      </c>
      <c r="M5" s="131"/>
      <c r="N5" s="132"/>
      <c r="O5" s="132"/>
      <c r="P5" s="133"/>
      <c r="Q5" s="128"/>
      <c r="R5" s="129"/>
      <c r="S5" s="129"/>
      <c r="T5" s="130"/>
      <c r="U5" s="134"/>
      <c r="V5" s="129"/>
      <c r="W5" s="129"/>
      <c r="X5" s="135"/>
      <c r="Y5" s="128"/>
      <c r="Z5" s="129"/>
      <c r="AA5" s="129"/>
      <c r="AB5" s="130"/>
      <c r="AC5" s="134">
        <v>187</v>
      </c>
      <c r="AD5" s="129">
        <v>211</v>
      </c>
      <c r="AE5" s="129">
        <v>166</v>
      </c>
      <c r="AF5" s="130">
        <v>171</v>
      </c>
      <c r="AG5" s="134"/>
      <c r="AH5" s="129"/>
      <c r="AI5" s="129"/>
      <c r="AJ5" s="130"/>
      <c r="AK5" s="119">
        <f>SUM(Rezultati!E5:AJ5)</f>
        <v>1439</v>
      </c>
      <c r="AL5" s="120">
        <f>COUNT(Rezultati!E5:AJ5)</f>
        <v>8</v>
      </c>
      <c r="AM5" s="326"/>
      <c r="AN5" s="121">
        <f>Rezultati!AK5/Rezultati!AL5</f>
        <v>179.875</v>
      </c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3"/>
    </row>
    <row r="6" spans="1:56" ht="15">
      <c r="A6" s="105" t="s">
        <v>36</v>
      </c>
      <c r="B6" s="136" t="s">
        <v>39</v>
      </c>
      <c r="C6" s="137">
        <v>0</v>
      </c>
      <c r="D6" s="108">
        <f>Rezultati!C6*Rezultati!AL6</f>
        <v>0</v>
      </c>
      <c r="E6" s="126"/>
      <c r="F6" s="126"/>
      <c r="G6" s="126"/>
      <c r="H6" s="127"/>
      <c r="I6" s="138">
        <v>175</v>
      </c>
      <c r="J6" s="139">
        <v>177</v>
      </c>
      <c r="K6" s="139">
        <v>193</v>
      </c>
      <c r="L6" s="140">
        <v>212</v>
      </c>
      <c r="M6" s="141"/>
      <c r="N6" s="142"/>
      <c r="O6" s="142"/>
      <c r="P6" s="143"/>
      <c r="Q6" s="144"/>
      <c r="R6" s="145"/>
      <c r="S6" s="145"/>
      <c r="T6" s="146"/>
      <c r="U6" s="147"/>
      <c r="V6" s="148"/>
      <c r="W6" s="148"/>
      <c r="X6" s="149"/>
      <c r="Y6" s="138"/>
      <c r="Z6" s="139"/>
      <c r="AA6" s="139"/>
      <c r="AB6" s="140"/>
      <c r="AC6" s="150">
        <v>192</v>
      </c>
      <c r="AD6" s="139">
        <v>200</v>
      </c>
      <c r="AE6" s="139">
        <v>192</v>
      </c>
      <c r="AF6" s="140">
        <v>169</v>
      </c>
      <c r="AG6" s="150"/>
      <c r="AH6" s="139"/>
      <c r="AI6" s="139"/>
      <c r="AJ6" s="140"/>
      <c r="AK6" s="119">
        <f>SUM(Rezultati!E6:AJ6)</f>
        <v>1510</v>
      </c>
      <c r="AL6" s="120">
        <f>COUNT(Rezultati!E6:AJ6)</f>
        <v>8</v>
      </c>
      <c r="AM6" s="326"/>
      <c r="AN6" s="121">
        <f>Rezultati!AK6/Rezultati!AL6</f>
        <v>188.75</v>
      </c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3"/>
    </row>
    <row r="7" spans="1:56" ht="15">
      <c r="A7" s="105" t="s">
        <v>36</v>
      </c>
      <c r="B7" s="136" t="s">
        <v>40</v>
      </c>
      <c r="C7" s="137">
        <v>0</v>
      </c>
      <c r="D7" s="108">
        <f>Rezultati!C7*Rezultati!AL7</f>
        <v>0</v>
      </c>
      <c r="E7" s="126"/>
      <c r="F7" s="126"/>
      <c r="G7" s="126"/>
      <c r="H7" s="127"/>
      <c r="I7" s="138">
        <v>181</v>
      </c>
      <c r="J7" s="139">
        <v>163</v>
      </c>
      <c r="K7" s="139">
        <v>171</v>
      </c>
      <c r="L7" s="140">
        <v>160</v>
      </c>
      <c r="M7" s="141"/>
      <c r="N7" s="142"/>
      <c r="O7" s="142"/>
      <c r="P7" s="143"/>
      <c r="Q7" s="144"/>
      <c r="R7" s="145"/>
      <c r="S7" s="145"/>
      <c r="T7" s="146"/>
      <c r="U7" s="150"/>
      <c r="V7" s="139"/>
      <c r="W7" s="139"/>
      <c r="X7" s="151"/>
      <c r="Y7" s="138"/>
      <c r="Z7" s="139"/>
      <c r="AA7" s="139"/>
      <c r="AB7" s="140"/>
      <c r="AC7" s="150">
        <v>186</v>
      </c>
      <c r="AD7" s="139">
        <v>222</v>
      </c>
      <c r="AE7" s="139">
        <v>155</v>
      </c>
      <c r="AF7" s="140">
        <v>152</v>
      </c>
      <c r="AG7" s="150"/>
      <c r="AH7" s="139"/>
      <c r="AI7" s="139"/>
      <c r="AJ7" s="140"/>
      <c r="AK7" s="119">
        <f>SUM(Rezultati!E7:AJ7)</f>
        <v>1390</v>
      </c>
      <c r="AL7" s="120">
        <f>COUNT(Rezultati!E7:AJ7)</f>
        <v>8</v>
      </c>
      <c r="AM7" s="326"/>
      <c r="AN7" s="121">
        <f>Rezultati!AK7/Rezultati!AL7</f>
        <v>173.75</v>
      </c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3"/>
    </row>
    <row r="8" spans="1:56" ht="15">
      <c r="A8" s="105" t="s">
        <v>36</v>
      </c>
      <c r="B8" s="152" t="s">
        <v>41</v>
      </c>
      <c r="C8" s="153">
        <v>0</v>
      </c>
      <c r="D8" s="108">
        <f>Rezultati!C8*Rezultati!AL8</f>
        <v>0</v>
      </c>
      <c r="E8" s="126"/>
      <c r="F8" s="126"/>
      <c r="G8" s="126"/>
      <c r="H8" s="127"/>
      <c r="I8" s="154"/>
      <c r="J8" s="155"/>
      <c r="K8" s="155"/>
      <c r="L8" s="156"/>
      <c r="M8" s="157"/>
      <c r="N8" s="158"/>
      <c r="O8" s="158"/>
      <c r="P8" s="159"/>
      <c r="Q8" s="160"/>
      <c r="R8" s="161"/>
      <c r="S8" s="161"/>
      <c r="T8" s="162"/>
      <c r="U8" s="163"/>
      <c r="V8" s="164"/>
      <c r="W8" s="164"/>
      <c r="X8" s="165"/>
      <c r="Y8" s="166"/>
      <c r="Z8" s="167"/>
      <c r="AA8" s="167"/>
      <c r="AB8" s="168"/>
      <c r="AC8" s="166"/>
      <c r="AD8" s="167"/>
      <c r="AE8" s="167"/>
      <c r="AF8" s="168"/>
      <c r="AG8" s="166"/>
      <c r="AH8" s="167"/>
      <c r="AI8" s="167"/>
      <c r="AJ8" s="168"/>
      <c r="AK8" s="119">
        <f>SUM(Rezultati!E8:AJ8)</f>
        <v>0</v>
      </c>
      <c r="AL8" s="120">
        <f>COUNT(Rezultati!E8:AJ8)</f>
        <v>0</v>
      </c>
      <c r="AM8" s="326"/>
      <c r="AN8" s="121" t="e">
        <f>Rezultati!AK8/Rezultati!AL8</f>
        <v>#DIV/0!</v>
      </c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3"/>
    </row>
    <row r="9" spans="1:56" ht="15">
      <c r="A9" s="169" t="s">
        <v>42</v>
      </c>
      <c r="B9" s="170" t="s">
        <v>43</v>
      </c>
      <c r="C9" s="171">
        <v>0</v>
      </c>
      <c r="D9" s="108">
        <f>Rezultati!C9*Rezultati!AL9</f>
        <v>0</v>
      </c>
      <c r="E9" s="172"/>
      <c r="F9" s="173"/>
      <c r="G9" s="173"/>
      <c r="H9" s="174"/>
      <c r="I9" s="175"/>
      <c r="J9" s="109"/>
      <c r="K9" s="109"/>
      <c r="L9" s="110"/>
      <c r="M9" s="176"/>
      <c r="N9" s="177"/>
      <c r="O9" s="177"/>
      <c r="P9" s="178"/>
      <c r="Q9" s="179"/>
      <c r="R9" s="177"/>
      <c r="S9" s="177"/>
      <c r="T9" s="180"/>
      <c r="U9" s="176"/>
      <c r="V9" s="177"/>
      <c r="W9" s="177"/>
      <c r="X9" s="178"/>
      <c r="Y9" s="179"/>
      <c r="Z9" s="177"/>
      <c r="AA9" s="177"/>
      <c r="AB9" s="180"/>
      <c r="AC9" s="176"/>
      <c r="AD9" s="177"/>
      <c r="AE9" s="177"/>
      <c r="AF9" s="180"/>
      <c r="AG9" s="176"/>
      <c r="AH9" s="177"/>
      <c r="AI9" s="177"/>
      <c r="AJ9" s="180"/>
      <c r="AK9" s="119">
        <f>SUM(Rezultati!E9:AJ9)</f>
        <v>0</v>
      </c>
      <c r="AL9" s="120">
        <f>COUNT(Rezultati!E9:AJ9)</f>
        <v>0</v>
      </c>
      <c r="AM9" s="327">
        <f>SUM((Rezultati!AK9+Rezultati!AK10+Rezultati!AK11+Rezultati!AK12+AK15+AK13+AK14+Rezultati!AK16)/(Rezultati!AL9+AL13+AL14+AL15+Rezultati!AL10+Rezultati!AL11+Rezultati!AL12+Rezultati!AL16))</f>
        <v>179.45833333333334</v>
      </c>
      <c r="AN9" s="121" t="e">
        <f>Rezultati!AK9/Rezultati!AL9</f>
        <v>#DIV/0!</v>
      </c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3"/>
    </row>
    <row r="10" spans="1:56" ht="15">
      <c r="A10" s="105" t="s">
        <v>42</v>
      </c>
      <c r="B10" s="181" t="s">
        <v>44</v>
      </c>
      <c r="C10" s="182">
        <v>0</v>
      </c>
      <c r="D10" s="108">
        <f>Rezultati!C10*Rezultati!AL10</f>
        <v>0</v>
      </c>
      <c r="E10" s="183">
        <v>172</v>
      </c>
      <c r="F10" s="184">
        <v>193</v>
      </c>
      <c r="G10" s="184">
        <v>208</v>
      </c>
      <c r="H10" s="185">
        <v>141</v>
      </c>
      <c r="I10" s="186"/>
      <c r="J10" s="126"/>
      <c r="K10" s="126"/>
      <c r="L10" s="127"/>
      <c r="M10" s="187"/>
      <c r="N10" s="188"/>
      <c r="O10" s="188"/>
      <c r="P10" s="189"/>
      <c r="Q10" s="190">
        <v>134</v>
      </c>
      <c r="R10" s="188">
        <v>160</v>
      </c>
      <c r="S10" s="188">
        <v>150</v>
      </c>
      <c r="T10" s="191">
        <v>182</v>
      </c>
      <c r="U10" s="187"/>
      <c r="V10" s="188"/>
      <c r="W10" s="188"/>
      <c r="X10" s="189"/>
      <c r="Y10" s="190"/>
      <c r="Z10" s="188"/>
      <c r="AA10" s="188"/>
      <c r="AB10" s="191"/>
      <c r="AC10" s="187"/>
      <c r="AD10" s="188"/>
      <c r="AE10" s="188"/>
      <c r="AF10" s="191"/>
      <c r="AG10" s="187"/>
      <c r="AH10" s="188"/>
      <c r="AI10" s="188"/>
      <c r="AJ10" s="191"/>
      <c r="AK10" s="119">
        <f>SUM(Rezultati!E10:AJ10)</f>
        <v>1340</v>
      </c>
      <c r="AL10" s="120">
        <f>COUNT(Rezultati!E10:AJ10)</f>
        <v>8</v>
      </c>
      <c r="AM10" s="327"/>
      <c r="AN10" s="121">
        <f>Rezultati!AK10/Rezultati!AL10</f>
        <v>167.5</v>
      </c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3"/>
    </row>
    <row r="11" spans="1:56" ht="15">
      <c r="A11" s="105" t="s">
        <v>42</v>
      </c>
      <c r="B11" s="136" t="s">
        <v>45</v>
      </c>
      <c r="C11" s="192">
        <v>0</v>
      </c>
      <c r="D11" s="108">
        <f>Rezultati!C11*Rezultati!AL11</f>
        <v>0</v>
      </c>
      <c r="E11" s="193"/>
      <c r="F11" s="194"/>
      <c r="G11" s="194"/>
      <c r="H11" s="195"/>
      <c r="I11" s="186"/>
      <c r="J11" s="126"/>
      <c r="K11" s="126"/>
      <c r="L11" s="127"/>
      <c r="M11" s="196"/>
      <c r="N11" s="197"/>
      <c r="O11" s="197"/>
      <c r="P11" s="198"/>
      <c r="Q11" s="199"/>
      <c r="R11" s="197"/>
      <c r="S11" s="197"/>
      <c r="T11" s="200"/>
      <c r="U11" s="196"/>
      <c r="V11" s="197"/>
      <c r="W11" s="197"/>
      <c r="X11" s="198"/>
      <c r="Y11" s="199"/>
      <c r="Z11" s="197"/>
      <c r="AA11" s="197"/>
      <c r="AB11" s="200"/>
      <c r="AC11" s="196"/>
      <c r="AD11" s="197"/>
      <c r="AE11" s="197"/>
      <c r="AF11" s="200"/>
      <c r="AG11" s="196"/>
      <c r="AH11" s="197"/>
      <c r="AI11" s="197"/>
      <c r="AJ11" s="200"/>
      <c r="AK11" s="119">
        <f>SUM(Rezultati!E11:AJ11)</f>
        <v>0</v>
      </c>
      <c r="AL11" s="120">
        <f>COUNT(Rezultati!E11:AJ11)</f>
        <v>0</v>
      </c>
      <c r="AM11" s="327"/>
      <c r="AN11" s="121" t="e">
        <f>Rezultati!AK11/Rezultati!AL11</f>
        <v>#DIV/0!</v>
      </c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3"/>
    </row>
    <row r="12" spans="1:56" ht="15">
      <c r="A12" s="105" t="s">
        <v>42</v>
      </c>
      <c r="B12" s="136" t="s">
        <v>46</v>
      </c>
      <c r="C12" s="192">
        <v>0</v>
      </c>
      <c r="D12" s="108">
        <f>Rezultati!C12*Rezultati!AL12</f>
        <v>0</v>
      </c>
      <c r="E12" s="193"/>
      <c r="F12" s="194"/>
      <c r="G12" s="194"/>
      <c r="H12" s="195"/>
      <c r="I12" s="186"/>
      <c r="J12" s="126"/>
      <c r="K12" s="126"/>
      <c r="L12" s="127"/>
      <c r="M12" s="196"/>
      <c r="N12" s="197"/>
      <c r="O12" s="197"/>
      <c r="P12" s="198"/>
      <c r="Q12" s="199"/>
      <c r="R12" s="197"/>
      <c r="S12" s="197"/>
      <c r="T12" s="200"/>
      <c r="U12" s="196"/>
      <c r="V12" s="197"/>
      <c r="W12" s="197"/>
      <c r="X12" s="198"/>
      <c r="Y12" s="199"/>
      <c r="Z12" s="197"/>
      <c r="AA12" s="197"/>
      <c r="AB12" s="200"/>
      <c r="AC12" s="196"/>
      <c r="AD12" s="197"/>
      <c r="AE12" s="197"/>
      <c r="AF12" s="200"/>
      <c r="AG12" s="196"/>
      <c r="AH12" s="197"/>
      <c r="AI12" s="197"/>
      <c r="AJ12" s="200"/>
      <c r="AK12" s="119">
        <f>SUM(Rezultati!E12:AJ12)</f>
        <v>0</v>
      </c>
      <c r="AL12" s="120">
        <f>COUNT(Rezultati!E12:AJ12)</f>
        <v>0</v>
      </c>
      <c r="AM12" s="327"/>
      <c r="AN12" s="121" t="e">
        <f>(Rezultati!AK12/Rezultati!AL12)</f>
        <v>#DIV/0!</v>
      </c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3"/>
    </row>
    <row r="13" spans="1:56" ht="15">
      <c r="A13" s="105" t="s">
        <v>42</v>
      </c>
      <c r="B13" s="136" t="s">
        <v>47</v>
      </c>
      <c r="C13" s="192">
        <v>0</v>
      </c>
      <c r="D13" s="108">
        <f>Rezultati!C13*Rezultati!AL13</f>
        <v>0</v>
      </c>
      <c r="E13" s="193">
        <v>147</v>
      </c>
      <c r="F13" s="194">
        <v>179</v>
      </c>
      <c r="G13" s="194">
        <v>160</v>
      </c>
      <c r="H13" s="195">
        <v>200</v>
      </c>
      <c r="I13" s="186"/>
      <c r="J13" s="126"/>
      <c r="K13" s="126"/>
      <c r="L13" s="127"/>
      <c r="M13" s="196"/>
      <c r="N13" s="197"/>
      <c r="O13" s="197"/>
      <c r="P13" s="198"/>
      <c r="Q13" s="199"/>
      <c r="R13" s="197"/>
      <c r="S13" s="197"/>
      <c r="T13" s="200"/>
      <c r="U13" s="196"/>
      <c r="V13" s="197"/>
      <c r="W13" s="197"/>
      <c r="X13" s="198"/>
      <c r="Y13" s="199"/>
      <c r="Z13" s="197"/>
      <c r="AA13" s="197"/>
      <c r="AB13" s="200"/>
      <c r="AC13" s="196"/>
      <c r="AD13" s="197"/>
      <c r="AE13" s="197"/>
      <c r="AF13" s="200"/>
      <c r="AG13" s="196"/>
      <c r="AH13" s="197"/>
      <c r="AI13" s="197"/>
      <c r="AJ13" s="200"/>
      <c r="AK13" s="119">
        <f>SUM(Rezultati!E13:AJ13)</f>
        <v>686</v>
      </c>
      <c r="AL13" s="120">
        <f>COUNT(Rezultati!E13:AJ13)</f>
        <v>4</v>
      </c>
      <c r="AM13" s="327"/>
      <c r="AN13" s="121">
        <f>(Rezultati!AK13/Rezultati!AL13)</f>
        <v>171.5</v>
      </c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3"/>
    </row>
    <row r="14" spans="1:56" ht="15">
      <c r="A14" s="105" t="s">
        <v>42</v>
      </c>
      <c r="B14" s="136" t="s">
        <v>48</v>
      </c>
      <c r="C14" s="192">
        <v>0</v>
      </c>
      <c r="D14" s="108">
        <f>Rezultati!C14*Rezultati!AL14</f>
        <v>0</v>
      </c>
      <c r="E14" s="193"/>
      <c r="F14" s="194"/>
      <c r="G14" s="194"/>
      <c r="H14" s="195"/>
      <c r="I14" s="186"/>
      <c r="J14" s="126"/>
      <c r="K14" s="126"/>
      <c r="L14" s="127"/>
      <c r="M14" s="196"/>
      <c r="N14" s="197"/>
      <c r="O14" s="197"/>
      <c r="P14" s="198"/>
      <c r="Q14" s="199"/>
      <c r="R14" s="197"/>
      <c r="S14" s="197"/>
      <c r="T14" s="200"/>
      <c r="U14" s="196"/>
      <c r="V14" s="197"/>
      <c r="W14" s="197"/>
      <c r="X14" s="198"/>
      <c r="Y14" s="199"/>
      <c r="Z14" s="197"/>
      <c r="AA14" s="197"/>
      <c r="AB14" s="200"/>
      <c r="AC14" s="196"/>
      <c r="AD14" s="197"/>
      <c r="AE14" s="197"/>
      <c r="AF14" s="200"/>
      <c r="AG14" s="196"/>
      <c r="AH14" s="197"/>
      <c r="AI14" s="197"/>
      <c r="AJ14" s="200"/>
      <c r="AK14" s="119">
        <f>SUM(Rezultati!E14:AJ14)</f>
        <v>0</v>
      </c>
      <c r="AL14" s="120">
        <f>COUNT(Rezultati!E14:AJ14)</f>
        <v>0</v>
      </c>
      <c r="AM14" s="327"/>
      <c r="AN14" s="121" t="e">
        <f>(Rezultati!AK14/Rezultati!AL14)</f>
        <v>#DIV/0!</v>
      </c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3"/>
    </row>
    <row r="15" spans="1:56" ht="15">
      <c r="A15" s="105" t="s">
        <v>49</v>
      </c>
      <c r="B15" s="136" t="s">
        <v>50</v>
      </c>
      <c r="C15" s="192">
        <v>0</v>
      </c>
      <c r="D15" s="108">
        <v>0</v>
      </c>
      <c r="E15" s="193">
        <v>190</v>
      </c>
      <c r="F15" s="194">
        <v>211</v>
      </c>
      <c r="G15" s="194">
        <v>182</v>
      </c>
      <c r="H15" s="195">
        <v>187</v>
      </c>
      <c r="I15" s="186"/>
      <c r="J15" s="126"/>
      <c r="K15" s="126"/>
      <c r="L15" s="127"/>
      <c r="M15" s="196"/>
      <c r="N15" s="197"/>
      <c r="O15" s="197"/>
      <c r="P15" s="198"/>
      <c r="Q15" s="199">
        <v>151</v>
      </c>
      <c r="R15" s="197">
        <v>220</v>
      </c>
      <c r="S15" s="197">
        <v>218</v>
      </c>
      <c r="T15" s="200">
        <v>191</v>
      </c>
      <c r="U15" s="196"/>
      <c r="V15" s="197"/>
      <c r="W15" s="197"/>
      <c r="X15" s="198"/>
      <c r="Y15" s="199"/>
      <c r="Z15" s="197"/>
      <c r="AA15" s="197"/>
      <c r="AB15" s="200"/>
      <c r="AC15" s="196"/>
      <c r="AD15" s="197"/>
      <c r="AE15" s="197"/>
      <c r="AF15" s="200"/>
      <c r="AG15" s="196"/>
      <c r="AH15" s="197"/>
      <c r="AI15" s="197"/>
      <c r="AJ15" s="200"/>
      <c r="AK15" s="119">
        <f>SUM(Rezultati!E15:AJ15)</f>
        <v>1550</v>
      </c>
      <c r="AL15" s="120">
        <f>COUNT(Rezultati!E15:AJ15)</f>
        <v>8</v>
      </c>
      <c r="AM15" s="327"/>
      <c r="AN15" s="121">
        <f>(Rezultati!AK15/Rezultati!AL15)</f>
        <v>193.75</v>
      </c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3"/>
    </row>
    <row r="16" spans="1:56" ht="15">
      <c r="A16" s="201" t="s">
        <v>49</v>
      </c>
      <c r="B16" s="202" t="s">
        <v>51</v>
      </c>
      <c r="C16" s="203">
        <v>0</v>
      </c>
      <c r="D16" s="108">
        <f>Rezultati!C16*Rezultati!AL16</f>
        <v>0</v>
      </c>
      <c r="E16" s="204"/>
      <c r="F16" s="205"/>
      <c r="G16" s="205"/>
      <c r="H16" s="206"/>
      <c r="I16" s="186"/>
      <c r="J16" s="126"/>
      <c r="K16" s="126"/>
      <c r="L16" s="127"/>
      <c r="M16" s="207"/>
      <c r="N16" s="155"/>
      <c r="O16" s="155"/>
      <c r="P16" s="208"/>
      <c r="Q16" s="154">
        <v>205</v>
      </c>
      <c r="R16" s="155">
        <v>158</v>
      </c>
      <c r="S16" s="155">
        <v>176</v>
      </c>
      <c r="T16" s="156">
        <v>192</v>
      </c>
      <c r="U16" s="207"/>
      <c r="V16" s="155"/>
      <c r="W16" s="155"/>
      <c r="X16" s="208"/>
      <c r="Y16" s="154"/>
      <c r="Z16" s="155"/>
      <c r="AA16" s="155"/>
      <c r="AB16" s="156"/>
      <c r="AC16" s="209"/>
      <c r="AD16" s="155"/>
      <c r="AE16" s="155"/>
      <c r="AF16" s="156"/>
      <c r="AG16" s="209"/>
      <c r="AH16" s="155"/>
      <c r="AI16" s="155"/>
      <c r="AJ16" s="156"/>
      <c r="AK16" s="119">
        <f>SUM(Rezultati!E16:AJ16)</f>
        <v>731</v>
      </c>
      <c r="AL16" s="120">
        <f>COUNT(Rezultati!E16:AJ16)</f>
        <v>4</v>
      </c>
      <c r="AM16" s="327"/>
      <c r="AN16" s="121">
        <f>Rezultati!AK16/Rezultati!AL16</f>
        <v>182.75</v>
      </c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3"/>
    </row>
    <row r="17" spans="1:56" ht="15">
      <c r="A17" s="169" t="s">
        <v>52</v>
      </c>
      <c r="B17" s="106" t="s">
        <v>53</v>
      </c>
      <c r="C17" s="107">
        <v>0</v>
      </c>
      <c r="D17" s="108">
        <f>Rezultati!C17*Rezultati!AL17</f>
        <v>0</v>
      </c>
      <c r="E17" s="179"/>
      <c r="F17" s="177"/>
      <c r="G17" s="177"/>
      <c r="H17" s="180"/>
      <c r="I17" s="176"/>
      <c r="J17" s="177"/>
      <c r="K17" s="177"/>
      <c r="L17" s="178"/>
      <c r="M17" s="175"/>
      <c r="N17" s="109"/>
      <c r="O17" s="109"/>
      <c r="P17" s="110"/>
      <c r="Q17" s="179">
        <v>200</v>
      </c>
      <c r="R17" s="177">
        <v>201</v>
      </c>
      <c r="S17" s="177">
        <v>168</v>
      </c>
      <c r="T17" s="180">
        <v>203</v>
      </c>
      <c r="U17" s="176">
        <v>181</v>
      </c>
      <c r="V17" s="177">
        <v>177</v>
      </c>
      <c r="W17" s="177">
        <v>134</v>
      </c>
      <c r="X17" s="178">
        <v>130</v>
      </c>
      <c r="Y17" s="179"/>
      <c r="Z17" s="177"/>
      <c r="AA17" s="177"/>
      <c r="AB17" s="180"/>
      <c r="AC17" s="176"/>
      <c r="AD17" s="177"/>
      <c r="AE17" s="177"/>
      <c r="AF17" s="180"/>
      <c r="AG17" s="176"/>
      <c r="AH17" s="177"/>
      <c r="AI17" s="177"/>
      <c r="AJ17" s="180"/>
      <c r="AK17" s="119">
        <f>SUM(Rezultati!E17:AJ17)</f>
        <v>1394</v>
      </c>
      <c r="AL17" s="120">
        <f>COUNT(Rezultati!E17:AJ17)</f>
        <v>8</v>
      </c>
      <c r="AM17" s="327">
        <f>SUM((Rezultati!AK17+Rezultati!AK18+Rezultati!AK19+Rezultati!AK20+Rezultati!AK21)/(Rezultati!AL17+Rezultati!AL18+Rezultati!AL19+Rezultati!AL20+Rezultati!AL21))</f>
        <v>174.95833333333334</v>
      </c>
      <c r="AN17" s="121">
        <f>Rezultati!AK17/Rezultati!AL17</f>
        <v>174.25</v>
      </c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3"/>
    </row>
    <row r="18" spans="1:56" ht="15">
      <c r="A18" s="105" t="s">
        <v>52</v>
      </c>
      <c r="B18" s="210" t="s">
        <v>54</v>
      </c>
      <c r="C18" s="137">
        <v>0</v>
      </c>
      <c r="D18" s="108">
        <f>Rezultati!C18*Rezultati!AL18</f>
        <v>0</v>
      </c>
      <c r="E18" s="199"/>
      <c r="F18" s="197"/>
      <c r="G18" s="197"/>
      <c r="H18" s="200"/>
      <c r="I18" s="196"/>
      <c r="J18" s="197"/>
      <c r="K18" s="197"/>
      <c r="L18" s="198"/>
      <c r="M18" s="186"/>
      <c r="N18" s="126"/>
      <c r="O18" s="126"/>
      <c r="P18" s="127"/>
      <c r="Q18" s="199">
        <v>223</v>
      </c>
      <c r="R18" s="197">
        <v>185</v>
      </c>
      <c r="S18" s="197">
        <v>182</v>
      </c>
      <c r="T18" s="200">
        <v>159</v>
      </c>
      <c r="U18" s="196">
        <v>152</v>
      </c>
      <c r="V18" s="197">
        <v>188</v>
      </c>
      <c r="W18" s="197">
        <v>186</v>
      </c>
      <c r="X18" s="198">
        <v>183</v>
      </c>
      <c r="Y18" s="199"/>
      <c r="Z18" s="197"/>
      <c r="AA18" s="197"/>
      <c r="AB18" s="200"/>
      <c r="AC18" s="196"/>
      <c r="AD18" s="197"/>
      <c r="AE18" s="197"/>
      <c r="AF18" s="200"/>
      <c r="AG18" s="196"/>
      <c r="AH18" s="197"/>
      <c r="AI18" s="197"/>
      <c r="AJ18" s="200"/>
      <c r="AK18" s="119">
        <f>SUM(Rezultati!E18:AJ18)</f>
        <v>1458</v>
      </c>
      <c r="AL18" s="120">
        <f>COUNT(Rezultati!E18:AJ18)</f>
        <v>8</v>
      </c>
      <c r="AM18" s="327"/>
      <c r="AN18" s="121">
        <f>Rezultati!AK18/Rezultati!AL18</f>
        <v>182.25</v>
      </c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3"/>
    </row>
    <row r="19" spans="1:56" ht="15">
      <c r="A19" s="105" t="s">
        <v>52</v>
      </c>
      <c r="B19" s="210" t="s">
        <v>55</v>
      </c>
      <c r="C19" s="137">
        <v>0</v>
      </c>
      <c r="D19" s="108">
        <f>Rezultati!C19*Rezultati!AL19</f>
        <v>0</v>
      </c>
      <c r="E19" s="199"/>
      <c r="F19" s="197"/>
      <c r="G19" s="197"/>
      <c r="H19" s="200"/>
      <c r="I19" s="196"/>
      <c r="J19" s="197"/>
      <c r="K19" s="197"/>
      <c r="L19" s="198"/>
      <c r="M19" s="186"/>
      <c r="N19" s="126"/>
      <c r="O19" s="126"/>
      <c r="P19" s="127"/>
      <c r="Q19" s="199">
        <v>206</v>
      </c>
      <c r="R19" s="197">
        <v>170</v>
      </c>
      <c r="S19" s="197">
        <v>161</v>
      </c>
      <c r="T19" s="200">
        <v>159</v>
      </c>
      <c r="U19" s="196">
        <v>151</v>
      </c>
      <c r="V19" s="197">
        <v>164</v>
      </c>
      <c r="W19" s="197">
        <v>181</v>
      </c>
      <c r="X19" s="198">
        <v>155</v>
      </c>
      <c r="Y19" s="199"/>
      <c r="Z19" s="197"/>
      <c r="AA19" s="197"/>
      <c r="AB19" s="200"/>
      <c r="AC19" s="196"/>
      <c r="AD19" s="197"/>
      <c r="AE19" s="197"/>
      <c r="AF19" s="200"/>
      <c r="AG19" s="196"/>
      <c r="AH19" s="197"/>
      <c r="AI19" s="197"/>
      <c r="AJ19" s="200"/>
      <c r="AK19" s="119">
        <f>SUM(Rezultati!E19:AJ19)</f>
        <v>1347</v>
      </c>
      <c r="AL19" s="120">
        <f>COUNT(Rezultati!E19:AJ19)</f>
        <v>8</v>
      </c>
      <c r="AM19" s="327"/>
      <c r="AN19" s="121">
        <f>Rezultati!AK19/Rezultati!AL19</f>
        <v>168.375</v>
      </c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3"/>
    </row>
    <row r="20" spans="1:56" ht="15">
      <c r="A20" s="105" t="s">
        <v>52</v>
      </c>
      <c r="B20" s="210"/>
      <c r="C20" s="137">
        <v>0</v>
      </c>
      <c r="D20" s="108">
        <f>Rezultati!C20*Rezultati!AL20</f>
        <v>0</v>
      </c>
      <c r="E20" s="199"/>
      <c r="F20" s="197"/>
      <c r="G20" s="197"/>
      <c r="H20" s="200"/>
      <c r="I20" s="196"/>
      <c r="J20" s="197"/>
      <c r="K20" s="197"/>
      <c r="L20" s="198"/>
      <c r="M20" s="186"/>
      <c r="N20" s="126"/>
      <c r="O20" s="126"/>
      <c r="P20" s="127"/>
      <c r="Q20" s="199"/>
      <c r="R20" s="197"/>
      <c r="S20" s="197"/>
      <c r="T20" s="200"/>
      <c r="U20" s="196"/>
      <c r="V20" s="197"/>
      <c r="W20" s="197"/>
      <c r="X20" s="198"/>
      <c r="Y20" s="199"/>
      <c r="Z20" s="197"/>
      <c r="AA20" s="197"/>
      <c r="AB20" s="200"/>
      <c r="AC20" s="196"/>
      <c r="AD20" s="197"/>
      <c r="AE20" s="197"/>
      <c r="AF20" s="200"/>
      <c r="AG20" s="196"/>
      <c r="AH20" s="197"/>
      <c r="AI20" s="197"/>
      <c r="AJ20" s="200"/>
      <c r="AK20" s="119">
        <f>SUM(Rezultati!E20:AJ20)</f>
        <v>0</v>
      </c>
      <c r="AL20" s="120">
        <f>COUNT(Rezultati!E20:AJ20)</f>
        <v>0</v>
      </c>
      <c r="AM20" s="327"/>
      <c r="AN20" s="121" t="e">
        <f>Rezultati!AK20/Rezultati!AL20</f>
        <v>#DIV/0!</v>
      </c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3"/>
    </row>
    <row r="21" spans="1:56" ht="15">
      <c r="A21" s="211" t="s">
        <v>52</v>
      </c>
      <c r="B21" s="212"/>
      <c r="C21" s="213"/>
      <c r="D21" s="108">
        <f>Rezultati!C21*Rezultati!AL21</f>
        <v>0</v>
      </c>
      <c r="E21" s="214"/>
      <c r="F21" s="215"/>
      <c r="G21" s="215"/>
      <c r="H21" s="216"/>
      <c r="I21" s="209"/>
      <c r="J21" s="215"/>
      <c r="K21" s="215"/>
      <c r="L21" s="217"/>
      <c r="M21" s="218"/>
      <c r="N21" s="219"/>
      <c r="O21" s="219"/>
      <c r="P21" s="220"/>
      <c r="Q21" s="214"/>
      <c r="R21" s="215"/>
      <c r="S21" s="215"/>
      <c r="T21" s="216"/>
      <c r="U21" s="209"/>
      <c r="V21" s="215"/>
      <c r="W21" s="215"/>
      <c r="X21" s="217"/>
      <c r="Y21" s="214"/>
      <c r="Z21" s="215"/>
      <c r="AA21" s="215"/>
      <c r="AB21" s="216"/>
      <c r="AC21" s="209"/>
      <c r="AD21" s="215"/>
      <c r="AE21" s="215"/>
      <c r="AF21" s="216"/>
      <c r="AG21" s="209"/>
      <c r="AH21" s="215"/>
      <c r="AI21" s="215"/>
      <c r="AJ21" s="216"/>
      <c r="AK21" s="119">
        <f>SUM(Rezultati!E21:AJ21)</f>
        <v>0</v>
      </c>
      <c r="AL21" s="120">
        <f>COUNT(Rezultati!E21:AJ21)</f>
        <v>0</v>
      </c>
      <c r="AM21" s="327"/>
      <c r="AN21" s="121" t="e">
        <f>Rezultati!AK21/Rezultati!AL21</f>
        <v>#DIV/0!</v>
      </c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3"/>
    </row>
    <row r="22" spans="1:56" ht="15">
      <c r="A22" s="221" t="s">
        <v>56</v>
      </c>
      <c r="B22" s="124" t="s">
        <v>57</v>
      </c>
      <c r="C22" s="125">
        <v>0</v>
      </c>
      <c r="D22" s="108">
        <f>Rezultati!C22*Rezultati!AL22</f>
        <v>0</v>
      </c>
      <c r="E22" s="190"/>
      <c r="F22" s="188"/>
      <c r="G22" s="188"/>
      <c r="H22" s="191"/>
      <c r="I22" s="222">
        <v>190</v>
      </c>
      <c r="J22" s="184">
        <v>187</v>
      </c>
      <c r="K22" s="184">
        <v>155</v>
      </c>
      <c r="L22" s="223">
        <v>193</v>
      </c>
      <c r="M22" s="187">
        <v>159</v>
      </c>
      <c r="N22" s="188">
        <v>194</v>
      </c>
      <c r="O22" s="188">
        <v>180</v>
      </c>
      <c r="P22" s="189">
        <v>200</v>
      </c>
      <c r="Q22" s="186"/>
      <c r="R22" s="126"/>
      <c r="S22" s="126"/>
      <c r="T22" s="127"/>
      <c r="U22" s="190"/>
      <c r="V22" s="188"/>
      <c r="W22" s="188"/>
      <c r="X22" s="189"/>
      <c r="Y22" s="190"/>
      <c r="Z22" s="188"/>
      <c r="AA22" s="188"/>
      <c r="AB22" s="191"/>
      <c r="AC22" s="176"/>
      <c r="AD22" s="188"/>
      <c r="AE22" s="188"/>
      <c r="AF22" s="191"/>
      <c r="AG22" s="176"/>
      <c r="AH22" s="188"/>
      <c r="AI22" s="188"/>
      <c r="AJ22" s="191"/>
      <c r="AK22" s="119">
        <f>SUM(Rezultati!E22:AJ22)</f>
        <v>1458</v>
      </c>
      <c r="AL22" s="120">
        <f>COUNT(Rezultati!E22:AJ22)</f>
        <v>8</v>
      </c>
      <c r="AM22" s="327">
        <f>SUM((Rezultati!AK22+Rezultati!AK23+Rezultati!AK24+Rezultati!AK25+AK26+AK27+Rezultati!AK28)/(Rezultati!AL22+Rezultati!AL23+AL26+AL27+Rezultati!AL24+Rezultati!AL25+Rezultati!AL28))</f>
        <v>186.33333333333334</v>
      </c>
      <c r="AN22" s="121">
        <f>Rezultati!AK22/Rezultati!AL22</f>
        <v>182.25</v>
      </c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3"/>
    </row>
    <row r="23" spans="1:56" ht="15">
      <c r="A23" s="224" t="s">
        <v>56</v>
      </c>
      <c r="B23" s="210" t="s">
        <v>58</v>
      </c>
      <c r="C23" s="137">
        <v>0</v>
      </c>
      <c r="D23" s="108">
        <f>Rezultati!C23*Rezultati!AL23</f>
        <v>0</v>
      </c>
      <c r="E23" s="199"/>
      <c r="F23" s="197"/>
      <c r="G23" s="197"/>
      <c r="H23" s="200"/>
      <c r="I23" s="225">
        <v>172</v>
      </c>
      <c r="J23" s="194">
        <v>168</v>
      </c>
      <c r="K23" s="194">
        <v>170</v>
      </c>
      <c r="L23" s="226">
        <v>159</v>
      </c>
      <c r="M23" s="196"/>
      <c r="N23" s="197"/>
      <c r="O23" s="197"/>
      <c r="P23" s="198"/>
      <c r="Q23" s="186"/>
      <c r="R23" s="126"/>
      <c r="S23" s="126"/>
      <c r="T23" s="127"/>
      <c r="U23" s="199"/>
      <c r="V23" s="197"/>
      <c r="W23" s="197"/>
      <c r="X23" s="198"/>
      <c r="Y23" s="199"/>
      <c r="Z23" s="197"/>
      <c r="AA23" s="197"/>
      <c r="AB23" s="200"/>
      <c r="AC23" s="196"/>
      <c r="AD23" s="197"/>
      <c r="AE23" s="197"/>
      <c r="AF23" s="200"/>
      <c r="AG23" s="196"/>
      <c r="AH23" s="197"/>
      <c r="AI23" s="197"/>
      <c r="AJ23" s="200"/>
      <c r="AK23" s="119">
        <f>SUM(Rezultati!E23:AJ23)</f>
        <v>669</v>
      </c>
      <c r="AL23" s="120">
        <f>COUNT(Rezultati!E23:AJ23)</f>
        <v>4</v>
      </c>
      <c r="AM23" s="327"/>
      <c r="AN23" s="121">
        <f>Rezultati!AK23/Rezultati!AL23</f>
        <v>167.25</v>
      </c>
      <c r="AO23" s="122"/>
      <c r="AP23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3"/>
    </row>
    <row r="24" spans="1:56" ht="15">
      <c r="A24" s="224" t="s">
        <v>56</v>
      </c>
      <c r="B24" s="136" t="s">
        <v>59</v>
      </c>
      <c r="C24" s="137">
        <v>0</v>
      </c>
      <c r="D24" s="108">
        <f>Rezultati!C24*Rezultati!AL24</f>
        <v>0</v>
      </c>
      <c r="E24" s="227"/>
      <c r="F24" s="228"/>
      <c r="G24" s="228"/>
      <c r="H24" s="229"/>
      <c r="I24" s="225">
        <v>154</v>
      </c>
      <c r="J24" s="194">
        <v>223</v>
      </c>
      <c r="K24" s="194">
        <v>191</v>
      </c>
      <c r="L24" s="226">
        <v>185</v>
      </c>
      <c r="M24" s="196">
        <v>178</v>
      </c>
      <c r="N24" s="197">
        <v>189</v>
      </c>
      <c r="O24" s="197">
        <v>237</v>
      </c>
      <c r="P24" s="198">
        <v>197</v>
      </c>
      <c r="Q24" s="186"/>
      <c r="R24" s="126"/>
      <c r="S24" s="126"/>
      <c r="T24" s="127"/>
      <c r="U24" s="199"/>
      <c r="V24" s="197"/>
      <c r="W24" s="197"/>
      <c r="X24" s="198"/>
      <c r="Y24" s="199"/>
      <c r="Z24" s="197"/>
      <c r="AA24" s="197"/>
      <c r="AB24" s="200"/>
      <c r="AC24" s="196"/>
      <c r="AD24" s="197"/>
      <c r="AE24" s="197"/>
      <c r="AF24" s="200"/>
      <c r="AG24" s="196"/>
      <c r="AH24" s="197"/>
      <c r="AI24" s="197"/>
      <c r="AJ24" s="200"/>
      <c r="AK24" s="119">
        <f>SUM(Rezultati!E24:AJ24)</f>
        <v>1554</v>
      </c>
      <c r="AL24" s="120">
        <f>COUNT(Rezultati!E24:AJ24)</f>
        <v>8</v>
      </c>
      <c r="AM24" s="327"/>
      <c r="AN24" s="121">
        <f>Rezultati!AK24/Rezultati!AL24</f>
        <v>194.25</v>
      </c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3"/>
    </row>
    <row r="25" spans="1:56" ht="15">
      <c r="A25" s="224" t="s">
        <v>56</v>
      </c>
      <c r="B25" s="210" t="s">
        <v>60</v>
      </c>
      <c r="C25" s="192">
        <v>0</v>
      </c>
      <c r="D25" s="108">
        <f>Rezultati!C25*Rezultati!AL25</f>
        <v>0</v>
      </c>
      <c r="E25" s="227"/>
      <c r="F25" s="228"/>
      <c r="G25" s="228"/>
      <c r="H25" s="229"/>
      <c r="I25" s="196"/>
      <c r="J25" s="197"/>
      <c r="K25" s="197"/>
      <c r="L25" s="198"/>
      <c r="M25" s="196">
        <v>223</v>
      </c>
      <c r="N25" s="197">
        <v>216</v>
      </c>
      <c r="O25" s="197">
        <v>170</v>
      </c>
      <c r="P25" s="198">
        <v>182</v>
      </c>
      <c r="Q25" s="186"/>
      <c r="R25" s="126"/>
      <c r="S25" s="126"/>
      <c r="T25" s="127"/>
      <c r="U25" s="199"/>
      <c r="V25" s="197"/>
      <c r="W25" s="197"/>
      <c r="X25" s="198"/>
      <c r="Y25" s="199"/>
      <c r="Z25" s="197"/>
      <c r="AA25" s="197"/>
      <c r="AB25" s="200"/>
      <c r="AC25" s="196"/>
      <c r="AD25" s="197"/>
      <c r="AE25" s="197"/>
      <c r="AF25" s="200"/>
      <c r="AG25" s="196"/>
      <c r="AH25" s="197"/>
      <c r="AI25" s="197"/>
      <c r="AJ25" s="200"/>
      <c r="AK25" s="119">
        <f>SUM(Rezultati!E25:AJ25)</f>
        <v>791</v>
      </c>
      <c r="AL25" s="120">
        <f>COUNT(Rezultati!E25:AJ25)</f>
        <v>4</v>
      </c>
      <c r="AM25" s="327"/>
      <c r="AN25" s="121">
        <f>Rezultati!AK25/Rezultati!AL25</f>
        <v>197.75</v>
      </c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3"/>
    </row>
    <row r="26" spans="1:56" ht="15">
      <c r="A26" s="224" t="s">
        <v>56</v>
      </c>
      <c r="B26" s="210" t="s">
        <v>61</v>
      </c>
      <c r="C26" s="192">
        <v>0</v>
      </c>
      <c r="D26" s="108">
        <v>0</v>
      </c>
      <c r="E26" s="227"/>
      <c r="F26" s="228"/>
      <c r="G26" s="228"/>
      <c r="H26" s="229"/>
      <c r="I26" s="196"/>
      <c r="J26" s="197"/>
      <c r="K26" s="197"/>
      <c r="L26" s="198"/>
      <c r="M26" s="196"/>
      <c r="N26" s="197"/>
      <c r="O26" s="197"/>
      <c r="P26" s="198"/>
      <c r="Q26" s="186"/>
      <c r="R26" s="126"/>
      <c r="S26" s="126"/>
      <c r="T26" s="127"/>
      <c r="U26" s="199"/>
      <c r="V26" s="197"/>
      <c r="W26" s="197"/>
      <c r="X26" s="198"/>
      <c r="Y26" s="199"/>
      <c r="Z26" s="197"/>
      <c r="AA26" s="197"/>
      <c r="AB26" s="200"/>
      <c r="AC26" s="196"/>
      <c r="AD26" s="197"/>
      <c r="AE26" s="197"/>
      <c r="AF26" s="200"/>
      <c r="AG26" s="196"/>
      <c r="AH26" s="197"/>
      <c r="AI26" s="197"/>
      <c r="AJ26" s="200"/>
      <c r="AK26" s="119">
        <f>SUM(Rezultati!E26:AJ26)</f>
        <v>0</v>
      </c>
      <c r="AL26" s="120">
        <f>COUNT(Rezultati!E26:AJ26)</f>
        <v>0</v>
      </c>
      <c r="AM26" s="327"/>
      <c r="AN26" s="121" t="e">
        <f>Rezultati!AK26/Rezultati!AL26</f>
        <v>#DIV/0!</v>
      </c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3"/>
    </row>
    <row r="27" spans="1:56" ht="15">
      <c r="A27" s="224" t="s">
        <v>56</v>
      </c>
      <c r="B27" s="210"/>
      <c r="C27" s="192">
        <v>0</v>
      </c>
      <c r="D27" s="108">
        <v>0</v>
      </c>
      <c r="E27" s="227"/>
      <c r="F27" s="228"/>
      <c r="G27" s="228"/>
      <c r="H27" s="229"/>
      <c r="I27" s="196"/>
      <c r="J27" s="197"/>
      <c r="K27" s="197"/>
      <c r="L27" s="198"/>
      <c r="M27" s="196"/>
      <c r="N27" s="197"/>
      <c r="O27" s="197"/>
      <c r="P27" s="198"/>
      <c r="Q27" s="186"/>
      <c r="R27" s="126"/>
      <c r="S27" s="126"/>
      <c r="T27" s="127"/>
      <c r="U27" s="199"/>
      <c r="V27" s="197"/>
      <c r="W27" s="197"/>
      <c r="X27" s="198"/>
      <c r="Y27" s="199"/>
      <c r="Z27" s="197"/>
      <c r="AA27" s="197"/>
      <c r="AB27" s="200"/>
      <c r="AC27" s="196"/>
      <c r="AD27" s="197"/>
      <c r="AE27" s="197"/>
      <c r="AF27" s="200"/>
      <c r="AG27" s="196"/>
      <c r="AH27" s="197"/>
      <c r="AI27" s="197"/>
      <c r="AJ27" s="200"/>
      <c r="AK27" s="119">
        <f>SUM(Rezultati!E27:AJ27)</f>
        <v>0</v>
      </c>
      <c r="AL27" s="120">
        <f>COUNT(Rezultati!E27:AJ27)</f>
        <v>0</v>
      </c>
      <c r="AM27" s="327"/>
      <c r="AN27" s="121" t="e">
        <f>Rezultati!AK27/Rezultati!AL27</f>
        <v>#DIV/0!</v>
      </c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3"/>
    </row>
    <row r="28" spans="1:56" ht="15">
      <c r="A28" s="230" t="s">
        <v>56</v>
      </c>
      <c r="B28" s="202" t="s">
        <v>62</v>
      </c>
      <c r="C28" s="153">
        <v>0</v>
      </c>
      <c r="D28" s="108">
        <f>Rezultati!C28*Rezultati!AL28</f>
        <v>0</v>
      </c>
      <c r="E28" s="160"/>
      <c r="F28" s="161"/>
      <c r="G28" s="161"/>
      <c r="H28" s="162"/>
      <c r="I28" s="207"/>
      <c r="J28" s="155"/>
      <c r="K28" s="155"/>
      <c r="L28" s="208"/>
      <c r="M28" s="207"/>
      <c r="N28" s="155"/>
      <c r="O28" s="155"/>
      <c r="P28" s="208"/>
      <c r="Q28" s="186"/>
      <c r="R28" s="126"/>
      <c r="S28" s="126"/>
      <c r="T28" s="127"/>
      <c r="U28" s="154"/>
      <c r="V28" s="155"/>
      <c r="W28" s="155"/>
      <c r="X28" s="208"/>
      <c r="Y28" s="154"/>
      <c r="Z28" s="155"/>
      <c r="AA28" s="155"/>
      <c r="AB28" s="156"/>
      <c r="AC28" s="207"/>
      <c r="AD28" s="155"/>
      <c r="AE28" s="155"/>
      <c r="AF28" s="156"/>
      <c r="AG28" s="207"/>
      <c r="AH28" s="155"/>
      <c r="AI28" s="155"/>
      <c r="AJ28" s="156"/>
      <c r="AK28" s="119">
        <f>SUM(Rezultati!E28:AJ28)</f>
        <v>0</v>
      </c>
      <c r="AL28" s="120">
        <f>COUNT(Rezultati!E28:AJ28)</f>
        <v>0</v>
      </c>
      <c r="AM28" s="327"/>
      <c r="AN28" s="121" t="e">
        <f>Rezultati!AK28/Rezultati!AL28</f>
        <v>#DIV/0!</v>
      </c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3"/>
    </row>
    <row r="29" spans="1:56" ht="15">
      <c r="A29" s="169" t="s">
        <v>63</v>
      </c>
      <c r="B29" s="106" t="s">
        <v>64</v>
      </c>
      <c r="C29" s="171">
        <v>0</v>
      </c>
      <c r="D29" s="108">
        <f>Rezultati!C29*Rezultati!AL29</f>
        <v>0</v>
      </c>
      <c r="E29" s="179"/>
      <c r="F29" s="177"/>
      <c r="G29" s="177"/>
      <c r="H29" s="180"/>
      <c r="I29" s="176"/>
      <c r="J29" s="177"/>
      <c r="K29" s="177"/>
      <c r="L29" s="178"/>
      <c r="M29" s="176">
        <v>184</v>
      </c>
      <c r="N29" s="177">
        <v>178</v>
      </c>
      <c r="O29" s="177">
        <v>222</v>
      </c>
      <c r="P29" s="178">
        <v>216</v>
      </c>
      <c r="Q29" s="231"/>
      <c r="R29" s="232"/>
      <c r="S29" s="232"/>
      <c r="T29" s="233"/>
      <c r="U29" s="175"/>
      <c r="V29" s="109"/>
      <c r="W29" s="109"/>
      <c r="X29" s="110"/>
      <c r="Y29" s="179">
        <v>171</v>
      </c>
      <c r="Z29" s="177">
        <v>202</v>
      </c>
      <c r="AA29" s="177">
        <v>136</v>
      </c>
      <c r="AB29" s="180">
        <v>152</v>
      </c>
      <c r="AC29" s="176"/>
      <c r="AD29" s="177"/>
      <c r="AE29" s="177"/>
      <c r="AF29" s="180"/>
      <c r="AG29" s="176"/>
      <c r="AH29" s="177"/>
      <c r="AI29" s="177"/>
      <c r="AJ29" s="180"/>
      <c r="AK29" s="119">
        <f>SUM(Rezultati!E29:AJ29)</f>
        <v>1461</v>
      </c>
      <c r="AL29" s="120">
        <f>COUNT(Rezultati!E29:AJ29)</f>
        <v>8</v>
      </c>
      <c r="AM29" s="327">
        <f>SUM((Rezultati!AK29+Rezultati!AK30+Rezultati!AK31+Rezultati!AK32+Rezultati!AK33+Rezultati!AK34)/(Rezultati!AL29+Rezultati!AL30+Rezultati!AL31+Rezultati!AL32+Rezultati!AL33+Rezultati!AL34))</f>
        <v>169.54166666666666</v>
      </c>
      <c r="AN29" s="121">
        <f>Rezultati!AK29/Rezultati!AL29</f>
        <v>182.625</v>
      </c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3"/>
    </row>
    <row r="30" spans="1:56" ht="15">
      <c r="A30" s="105" t="s">
        <v>63</v>
      </c>
      <c r="B30" s="234" t="s">
        <v>65</v>
      </c>
      <c r="C30" s="235">
        <v>0</v>
      </c>
      <c r="D30" s="108">
        <f>Rezultati!C30*Rezultati!AL30</f>
        <v>0</v>
      </c>
      <c r="E30" s="236"/>
      <c r="F30" s="237"/>
      <c r="G30" s="237"/>
      <c r="H30" s="238"/>
      <c r="I30" s="239"/>
      <c r="J30" s="237"/>
      <c r="K30" s="237"/>
      <c r="L30" s="240"/>
      <c r="M30" s="239">
        <v>159</v>
      </c>
      <c r="N30" s="237">
        <v>172</v>
      </c>
      <c r="O30" s="237">
        <v>157</v>
      </c>
      <c r="P30" s="240">
        <v>136</v>
      </c>
      <c r="Q30" s="241"/>
      <c r="R30" s="242"/>
      <c r="S30" s="242"/>
      <c r="T30" s="243"/>
      <c r="U30" s="186"/>
      <c r="V30" s="126"/>
      <c r="W30" s="126"/>
      <c r="X30" s="127"/>
      <c r="Y30" s="236">
        <v>149</v>
      </c>
      <c r="Z30" s="237">
        <v>141</v>
      </c>
      <c r="AA30" s="237">
        <v>170</v>
      </c>
      <c r="AB30" s="238">
        <v>174</v>
      </c>
      <c r="AC30" s="239"/>
      <c r="AD30" s="237"/>
      <c r="AE30" s="237"/>
      <c r="AF30" s="238"/>
      <c r="AG30" s="239"/>
      <c r="AH30" s="237"/>
      <c r="AI30" s="237"/>
      <c r="AJ30" s="238"/>
      <c r="AK30" s="119">
        <f>SUM(Rezultati!E30:AJ30)</f>
        <v>1258</v>
      </c>
      <c r="AL30" s="120">
        <f>COUNT(Rezultati!E30:AJ30)</f>
        <v>8</v>
      </c>
      <c r="AM30" s="327"/>
      <c r="AN30" s="121">
        <f>Rezultati!AK30/Rezultati!AL30</f>
        <v>157.25</v>
      </c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3"/>
    </row>
    <row r="31" spans="1:56" ht="15">
      <c r="A31" s="105" t="s">
        <v>63</v>
      </c>
      <c r="B31" s="202" t="s">
        <v>66</v>
      </c>
      <c r="C31" s="153">
        <v>0</v>
      </c>
      <c r="D31" s="108">
        <f>Rezultati!C31*Rezultati!AL31</f>
        <v>0</v>
      </c>
      <c r="E31" s="154"/>
      <c r="F31" s="155"/>
      <c r="G31" s="155"/>
      <c r="H31" s="156"/>
      <c r="I31" s="207"/>
      <c r="J31" s="155"/>
      <c r="K31" s="155"/>
      <c r="L31" s="208"/>
      <c r="M31" s="207"/>
      <c r="N31" s="155"/>
      <c r="O31" s="155"/>
      <c r="P31" s="208"/>
      <c r="Q31" s="160"/>
      <c r="R31" s="161"/>
      <c r="S31" s="161"/>
      <c r="T31" s="162"/>
      <c r="U31" s="186"/>
      <c r="V31" s="126"/>
      <c r="W31" s="126"/>
      <c r="X31" s="127"/>
      <c r="Y31" s="154">
        <v>248</v>
      </c>
      <c r="Z31" s="155">
        <v>188</v>
      </c>
      <c r="AA31" s="155">
        <v>233</v>
      </c>
      <c r="AB31" s="156">
        <v>181</v>
      </c>
      <c r="AC31" s="207"/>
      <c r="AD31" s="155"/>
      <c r="AE31" s="155"/>
      <c r="AF31" s="156"/>
      <c r="AG31" s="207"/>
      <c r="AH31" s="155"/>
      <c r="AI31" s="155"/>
      <c r="AJ31" s="156"/>
      <c r="AK31" s="119">
        <f>SUM(Rezultati!E31:AJ31)</f>
        <v>850</v>
      </c>
      <c r="AL31" s="120">
        <f>COUNT(Rezultati!E31:AJ31)</f>
        <v>4</v>
      </c>
      <c r="AM31" s="327"/>
      <c r="AN31" s="121">
        <f>Rezultati!AK31/Rezultati!AL31</f>
        <v>212.5</v>
      </c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3"/>
    </row>
    <row r="32" spans="1:56" ht="15">
      <c r="A32" s="105" t="s">
        <v>63</v>
      </c>
      <c r="B32" s="202" t="s">
        <v>67</v>
      </c>
      <c r="C32" s="153">
        <v>0</v>
      </c>
      <c r="D32" s="108">
        <f>Rezultati!C32*Rezultati!AL32</f>
        <v>0</v>
      </c>
      <c r="E32" s="154"/>
      <c r="F32" s="155"/>
      <c r="G32" s="155"/>
      <c r="H32" s="156"/>
      <c r="I32" s="207"/>
      <c r="J32" s="155"/>
      <c r="K32" s="155"/>
      <c r="L32" s="208"/>
      <c r="M32" s="207"/>
      <c r="N32" s="155"/>
      <c r="O32" s="155"/>
      <c r="P32" s="208"/>
      <c r="Q32" s="160"/>
      <c r="R32" s="161"/>
      <c r="S32" s="161"/>
      <c r="T32" s="162"/>
      <c r="U32" s="186"/>
      <c r="V32" s="126"/>
      <c r="W32" s="126"/>
      <c r="X32" s="127"/>
      <c r="Y32" s="154"/>
      <c r="Z32" s="155"/>
      <c r="AA32" s="155"/>
      <c r="AB32" s="156"/>
      <c r="AC32" s="207"/>
      <c r="AD32" s="155"/>
      <c r="AE32" s="155"/>
      <c r="AF32" s="156"/>
      <c r="AG32" s="207"/>
      <c r="AH32" s="155"/>
      <c r="AI32" s="155"/>
      <c r="AJ32" s="156"/>
      <c r="AK32" s="119">
        <f>SUM(Rezultati!E32:AJ32)</f>
        <v>0</v>
      </c>
      <c r="AL32" s="120">
        <f>COUNT(Rezultati!E32:AJ32)</f>
        <v>0</v>
      </c>
      <c r="AM32" s="327"/>
      <c r="AN32" s="121" t="e">
        <f>Rezultati!AK32/Rezultati!AL32</f>
        <v>#DIV/0!</v>
      </c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3"/>
    </row>
    <row r="33" spans="1:56" ht="15">
      <c r="A33" s="105" t="s">
        <v>63</v>
      </c>
      <c r="B33" s="202" t="s">
        <v>68</v>
      </c>
      <c r="C33" s="153">
        <v>0</v>
      </c>
      <c r="D33" s="108">
        <f>Rezultati!C33*Rezultati!AL33</f>
        <v>0</v>
      </c>
      <c r="E33" s="154"/>
      <c r="F33" s="155"/>
      <c r="G33" s="155"/>
      <c r="H33" s="156"/>
      <c r="I33" s="207"/>
      <c r="J33" s="155"/>
      <c r="K33" s="155"/>
      <c r="L33" s="208"/>
      <c r="M33" s="207">
        <v>127</v>
      </c>
      <c r="N33" s="155">
        <v>138</v>
      </c>
      <c r="O33" s="155">
        <v>126</v>
      </c>
      <c r="P33" s="208">
        <v>109</v>
      </c>
      <c r="Q33" s="160"/>
      <c r="R33" s="161"/>
      <c r="S33" s="161"/>
      <c r="T33" s="162"/>
      <c r="U33" s="186"/>
      <c r="V33" s="126"/>
      <c r="W33" s="126"/>
      <c r="X33" s="127"/>
      <c r="Y33" s="154"/>
      <c r="Z33" s="155"/>
      <c r="AA33" s="155"/>
      <c r="AB33" s="156"/>
      <c r="AC33" s="207"/>
      <c r="AD33" s="155"/>
      <c r="AE33" s="155"/>
      <c r="AF33" s="156"/>
      <c r="AG33" s="207"/>
      <c r="AH33" s="155"/>
      <c r="AI33" s="155"/>
      <c r="AJ33" s="156"/>
      <c r="AK33" s="119">
        <f>SUM(Rezultati!E33:AJ33)</f>
        <v>500</v>
      </c>
      <c r="AL33" s="120">
        <f>COUNT(Rezultati!E33:AJ33)</f>
        <v>4</v>
      </c>
      <c r="AM33" s="327"/>
      <c r="AN33" s="121">
        <f>Rezultati!AK33/Rezultati!AL33</f>
        <v>125</v>
      </c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3"/>
    </row>
    <row r="34" spans="1:56" ht="15">
      <c r="A34" s="201" t="s">
        <v>63</v>
      </c>
      <c r="B34" s="202"/>
      <c r="C34" s="153"/>
      <c r="D34" s="108">
        <f>Rezultati!C34*Rezultati!AL34</f>
        <v>0</v>
      </c>
      <c r="E34" s="154"/>
      <c r="F34" s="155"/>
      <c r="G34" s="155"/>
      <c r="H34" s="156"/>
      <c r="I34" s="207"/>
      <c r="J34" s="155"/>
      <c r="K34" s="155"/>
      <c r="L34" s="208"/>
      <c r="M34" s="207"/>
      <c r="N34" s="155"/>
      <c r="O34" s="155"/>
      <c r="P34" s="208"/>
      <c r="Q34" s="160"/>
      <c r="R34" s="161"/>
      <c r="S34" s="161"/>
      <c r="T34" s="162"/>
      <c r="U34" s="186"/>
      <c r="V34" s="126"/>
      <c r="W34" s="126"/>
      <c r="X34" s="127"/>
      <c r="Y34" s="154"/>
      <c r="Z34" s="155"/>
      <c r="AA34" s="155"/>
      <c r="AB34" s="156"/>
      <c r="AC34" s="209"/>
      <c r="AD34" s="155"/>
      <c r="AE34" s="155"/>
      <c r="AF34" s="156"/>
      <c r="AG34" s="209"/>
      <c r="AH34" s="155"/>
      <c r="AI34" s="155"/>
      <c r="AJ34" s="156"/>
      <c r="AK34" s="119">
        <f>SUM(Rezultati!E34:AJ34)</f>
        <v>0</v>
      </c>
      <c r="AL34" s="120">
        <f>COUNT(Rezultati!E34:AJ34)</f>
        <v>0</v>
      </c>
      <c r="AM34" s="327"/>
      <c r="AN34" s="121" t="e">
        <f>Rezultati!AK34/Rezultati!AL34</f>
        <v>#DIV/0!</v>
      </c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3"/>
    </row>
    <row r="35" spans="1:56" ht="15">
      <c r="A35" s="244" t="s">
        <v>69</v>
      </c>
      <c r="B35" s="106" t="s">
        <v>70</v>
      </c>
      <c r="C35" s="171">
        <v>0</v>
      </c>
      <c r="D35" s="108">
        <f>Rezultati!C35*Rezultati!AL35</f>
        <v>0</v>
      </c>
      <c r="E35" s="179"/>
      <c r="F35" s="177"/>
      <c r="G35" s="177"/>
      <c r="H35" s="180"/>
      <c r="I35" s="176"/>
      <c r="J35" s="177"/>
      <c r="K35" s="177"/>
      <c r="L35" s="178"/>
      <c r="M35" s="176"/>
      <c r="N35" s="177"/>
      <c r="O35" s="177"/>
      <c r="P35" s="178"/>
      <c r="Q35" s="179"/>
      <c r="R35" s="177"/>
      <c r="S35" s="177"/>
      <c r="T35" s="180"/>
      <c r="U35" s="176"/>
      <c r="V35" s="177"/>
      <c r="W35" s="177"/>
      <c r="X35" s="178"/>
      <c r="Y35" s="175"/>
      <c r="Z35" s="109"/>
      <c r="AA35" s="109"/>
      <c r="AB35" s="110"/>
      <c r="AC35" s="245"/>
      <c r="AD35" s="246"/>
      <c r="AE35" s="246"/>
      <c r="AF35" s="247"/>
      <c r="AG35" s="245">
        <v>124</v>
      </c>
      <c r="AH35" s="246">
        <v>168</v>
      </c>
      <c r="AI35" s="246">
        <v>147</v>
      </c>
      <c r="AJ35" s="247">
        <v>101</v>
      </c>
      <c r="AK35" s="119">
        <f>SUM(Rezultati!E35:AJ35)</f>
        <v>540</v>
      </c>
      <c r="AL35" s="120">
        <f>COUNT(Rezultati!E35:AJ35)</f>
        <v>4</v>
      </c>
      <c r="AM35" s="327">
        <f>SUM((Rezultati!AK35+Rezultati!AK36+Rezultati!AK37+Rezultati!AK38+Rezultati!AK39)/(Rezultati!AL35+Rezultati!AL36+Rezultati!AL37+Rezultati!AL38+Rezultati!AL39))</f>
        <v>160.95833333333334</v>
      </c>
      <c r="AN35" s="121">
        <f>Rezultati!AK35/Rezultati!AL35</f>
        <v>135</v>
      </c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3"/>
    </row>
    <row r="36" spans="1:56" ht="15">
      <c r="A36" s="224" t="s">
        <v>69</v>
      </c>
      <c r="B36" s="124" t="s">
        <v>71</v>
      </c>
      <c r="C36" s="182">
        <v>0</v>
      </c>
      <c r="D36" s="108">
        <f>Rezultati!C36*Rezultati!AL36</f>
        <v>0</v>
      </c>
      <c r="E36" s="190"/>
      <c r="F36" s="188"/>
      <c r="G36" s="188"/>
      <c r="H36" s="191"/>
      <c r="I36" s="187"/>
      <c r="J36" s="188"/>
      <c r="K36" s="188"/>
      <c r="L36" s="189"/>
      <c r="M36" s="187"/>
      <c r="N36" s="188"/>
      <c r="O36" s="188"/>
      <c r="P36" s="189"/>
      <c r="Q36" s="190"/>
      <c r="R36" s="188"/>
      <c r="S36" s="188"/>
      <c r="T36" s="191"/>
      <c r="U36" s="187">
        <v>150</v>
      </c>
      <c r="V36" s="188">
        <v>178</v>
      </c>
      <c r="W36" s="188">
        <v>180</v>
      </c>
      <c r="X36" s="189">
        <v>130</v>
      </c>
      <c r="Y36" s="186"/>
      <c r="Z36" s="126"/>
      <c r="AA36" s="126"/>
      <c r="AB36" s="127"/>
      <c r="AC36" s="248"/>
      <c r="AD36" s="249"/>
      <c r="AE36" s="249"/>
      <c r="AF36" s="250"/>
      <c r="AG36" s="248">
        <v>180</v>
      </c>
      <c r="AH36" s="249">
        <v>165</v>
      </c>
      <c r="AI36" s="249">
        <v>152</v>
      </c>
      <c r="AJ36" s="250">
        <v>200</v>
      </c>
      <c r="AK36" s="119">
        <f>SUM(Rezultati!E36:AJ36)</f>
        <v>1335</v>
      </c>
      <c r="AL36" s="120">
        <f>COUNT(Rezultati!E36:AJ36)</f>
        <v>8</v>
      </c>
      <c r="AM36" s="327"/>
      <c r="AN36" s="121">
        <f>Rezultati!AK36/Rezultati!AL36</f>
        <v>166.875</v>
      </c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3"/>
    </row>
    <row r="37" spans="1:56" ht="15">
      <c r="A37" s="224" t="s">
        <v>69</v>
      </c>
      <c r="B37" s="124" t="s">
        <v>72</v>
      </c>
      <c r="C37" s="182">
        <v>0</v>
      </c>
      <c r="D37" s="108">
        <f>Rezultati!C37*Rezultati!AL37</f>
        <v>0</v>
      </c>
      <c r="E37" s="190"/>
      <c r="F37" s="188"/>
      <c r="G37" s="188"/>
      <c r="H37" s="191"/>
      <c r="I37" s="187"/>
      <c r="J37" s="188"/>
      <c r="K37" s="188"/>
      <c r="L37" s="189"/>
      <c r="M37" s="187"/>
      <c r="N37" s="188"/>
      <c r="O37" s="188"/>
      <c r="P37" s="189"/>
      <c r="Q37" s="190"/>
      <c r="R37" s="188"/>
      <c r="S37" s="188"/>
      <c r="T37" s="191"/>
      <c r="U37" s="187">
        <v>178</v>
      </c>
      <c r="V37" s="188">
        <v>193</v>
      </c>
      <c r="W37" s="188">
        <v>217</v>
      </c>
      <c r="X37" s="189">
        <v>202</v>
      </c>
      <c r="Y37" s="186"/>
      <c r="Z37" s="126"/>
      <c r="AA37" s="126"/>
      <c r="AB37" s="127"/>
      <c r="AC37" s="251"/>
      <c r="AD37" s="252"/>
      <c r="AE37" s="252"/>
      <c r="AF37" s="253"/>
      <c r="AG37" s="251">
        <v>164</v>
      </c>
      <c r="AH37" s="252">
        <v>117</v>
      </c>
      <c r="AI37" s="252">
        <v>175</v>
      </c>
      <c r="AJ37" s="253">
        <v>174</v>
      </c>
      <c r="AK37" s="119">
        <f>SUM(Rezultati!E37:AJ37)</f>
        <v>1420</v>
      </c>
      <c r="AL37" s="120">
        <f>COUNT(Rezultati!E37:AJ37)</f>
        <v>8</v>
      </c>
      <c r="AM37" s="327"/>
      <c r="AN37" s="121">
        <f>Rezultati!AK37/Rezultati!AL37</f>
        <v>177.5</v>
      </c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3"/>
    </row>
    <row r="38" spans="1:56" ht="15">
      <c r="A38" s="224" t="s">
        <v>69</v>
      </c>
      <c r="B38" s="210" t="s">
        <v>73</v>
      </c>
      <c r="C38" s="137">
        <v>0</v>
      </c>
      <c r="D38" s="108">
        <f>Rezultati!C38*Rezultati!AL38</f>
        <v>0</v>
      </c>
      <c r="E38" s="199"/>
      <c r="F38" s="197"/>
      <c r="G38" s="197"/>
      <c r="H38" s="200"/>
      <c r="I38" s="196"/>
      <c r="J38" s="197"/>
      <c r="K38" s="197"/>
      <c r="L38" s="198"/>
      <c r="M38" s="196"/>
      <c r="N38" s="197"/>
      <c r="O38" s="197"/>
      <c r="P38" s="198"/>
      <c r="Q38" s="199"/>
      <c r="R38" s="197"/>
      <c r="S38" s="197"/>
      <c r="T38" s="200"/>
      <c r="U38" s="196"/>
      <c r="V38" s="197"/>
      <c r="W38" s="197"/>
      <c r="X38" s="198"/>
      <c r="Y38" s="186"/>
      <c r="Z38" s="126"/>
      <c r="AA38" s="126"/>
      <c r="AB38" s="127"/>
      <c r="AC38" s="251"/>
      <c r="AD38" s="252"/>
      <c r="AE38" s="252"/>
      <c r="AF38" s="253"/>
      <c r="AG38" s="251"/>
      <c r="AH38" s="252"/>
      <c r="AI38" s="252"/>
      <c r="AJ38" s="253"/>
      <c r="AK38" s="119">
        <f>SUM(Rezultati!E38:AJ38)</f>
        <v>0</v>
      </c>
      <c r="AL38" s="120">
        <f>COUNT(Rezultati!E38:AJ38)</f>
        <v>0</v>
      </c>
      <c r="AM38" s="327"/>
      <c r="AN38" s="121" t="e">
        <f>Rezultati!AK38/Rezultati!AL38</f>
        <v>#DIV/0!</v>
      </c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3"/>
    </row>
    <row r="39" spans="1:56" ht="15">
      <c r="A39" s="254" t="s">
        <v>69</v>
      </c>
      <c r="B39" s="212" t="s">
        <v>74</v>
      </c>
      <c r="C39" s="213">
        <v>0</v>
      </c>
      <c r="D39" s="108">
        <f>Rezultati!C39*Rezultati!AL39</f>
        <v>0</v>
      </c>
      <c r="E39" s="214"/>
      <c r="F39" s="215"/>
      <c r="G39" s="215"/>
      <c r="H39" s="216"/>
      <c r="I39" s="209"/>
      <c r="J39" s="215"/>
      <c r="K39" s="215"/>
      <c r="L39" s="217"/>
      <c r="M39" s="209"/>
      <c r="N39" s="215"/>
      <c r="O39" s="215"/>
      <c r="P39" s="217"/>
      <c r="Q39" s="214"/>
      <c r="R39" s="215"/>
      <c r="S39" s="215"/>
      <c r="T39" s="216"/>
      <c r="U39" s="209">
        <v>129</v>
      </c>
      <c r="V39" s="215">
        <v>106</v>
      </c>
      <c r="W39" s="215">
        <v>172</v>
      </c>
      <c r="X39" s="217">
        <v>161</v>
      </c>
      <c r="Y39" s="218"/>
      <c r="Z39" s="219"/>
      <c r="AA39" s="219"/>
      <c r="AB39" s="220"/>
      <c r="AC39" s="255"/>
      <c r="AD39" s="256"/>
      <c r="AE39" s="256"/>
      <c r="AF39" s="257"/>
      <c r="AG39" s="255"/>
      <c r="AH39" s="256"/>
      <c r="AI39" s="256"/>
      <c r="AJ39" s="257"/>
      <c r="AK39" s="119">
        <f>SUM(Rezultati!E39:AJ39)</f>
        <v>568</v>
      </c>
      <c r="AL39" s="120">
        <f>COUNT(Rezultati!E39:AJ39)</f>
        <v>4</v>
      </c>
      <c r="AM39" s="327"/>
      <c r="AN39" s="121">
        <f>Rezultati!AK39/Rezultati!AL39</f>
        <v>142</v>
      </c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3"/>
    </row>
    <row r="40" spans="1:56" ht="15">
      <c r="A40" s="221" t="s">
        <v>75</v>
      </c>
      <c r="B40" s="124" t="s">
        <v>76</v>
      </c>
      <c r="C40" s="182">
        <v>0</v>
      </c>
      <c r="D40" s="108">
        <f>Rezultati!C40*Rezultati!AL40</f>
        <v>0</v>
      </c>
      <c r="E40" s="190"/>
      <c r="F40" s="188"/>
      <c r="G40" s="188"/>
      <c r="H40" s="191"/>
      <c r="I40" s="187"/>
      <c r="J40" s="188"/>
      <c r="K40" s="188"/>
      <c r="L40" s="189"/>
      <c r="M40" s="187"/>
      <c r="N40" s="188"/>
      <c r="O40" s="188"/>
      <c r="P40" s="189"/>
      <c r="Q40" s="258"/>
      <c r="R40" s="259"/>
      <c r="S40" s="259"/>
      <c r="T40" s="260"/>
      <c r="U40" s="187"/>
      <c r="V40" s="188"/>
      <c r="W40" s="188"/>
      <c r="X40" s="189"/>
      <c r="Y40" s="190"/>
      <c r="Z40" s="188"/>
      <c r="AA40" s="188"/>
      <c r="AB40" s="191"/>
      <c r="AC40" s="186"/>
      <c r="AD40" s="126"/>
      <c r="AE40" s="126"/>
      <c r="AF40" s="127"/>
      <c r="AG40" s="190">
        <v>144</v>
      </c>
      <c r="AH40" s="188">
        <v>125</v>
      </c>
      <c r="AI40" s="188">
        <v>137</v>
      </c>
      <c r="AJ40" s="191">
        <v>150</v>
      </c>
      <c r="AK40" s="119">
        <f>SUM(Rezultati!E40:AJ40)</f>
        <v>556</v>
      </c>
      <c r="AL40" s="120">
        <f>COUNT(Rezultati!E40:AJ40)</f>
        <v>4</v>
      </c>
      <c r="AM40" s="327">
        <f>SUM((Rezultati!AK40+Rezultati!AK41+Rezultati!AK42+Rezultati!AK43+Rezultati!AK44)/(Rezultati!AL40+Rezultati!AL41+Rezultati!AL42+Rezultati!AL43+Rezultati!AL44))</f>
        <v>180</v>
      </c>
      <c r="AN40" s="121">
        <f>(Rezultati!AK40/Rezultati!AL40)</f>
        <v>139</v>
      </c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3"/>
    </row>
    <row r="41" spans="1:56" ht="15">
      <c r="A41" s="221" t="s">
        <v>75</v>
      </c>
      <c r="B41" s="181" t="s">
        <v>77</v>
      </c>
      <c r="C41" s="182">
        <v>8</v>
      </c>
      <c r="D41" s="108">
        <f>Rezultati!C41*Rezultati!AL41</f>
        <v>64</v>
      </c>
      <c r="E41" s="190">
        <f>188+8</f>
        <v>196</v>
      </c>
      <c r="F41" s="188">
        <f>165+8</f>
        <v>173</v>
      </c>
      <c r="G41" s="188">
        <f>204+8</f>
        <v>212</v>
      </c>
      <c r="H41" s="191">
        <v>198</v>
      </c>
      <c r="I41" s="187"/>
      <c r="J41" s="188"/>
      <c r="K41" s="188"/>
      <c r="L41" s="189"/>
      <c r="M41" s="187"/>
      <c r="N41" s="188"/>
      <c r="O41" s="188"/>
      <c r="P41" s="189"/>
      <c r="Q41" s="258"/>
      <c r="R41" s="259"/>
      <c r="S41" s="259"/>
      <c r="T41" s="260"/>
      <c r="U41" s="187"/>
      <c r="V41" s="188"/>
      <c r="W41" s="188"/>
      <c r="X41" s="189"/>
      <c r="Y41" s="190"/>
      <c r="Z41" s="188"/>
      <c r="AA41" s="188"/>
      <c r="AB41" s="191"/>
      <c r="AC41" s="186"/>
      <c r="AD41" s="126"/>
      <c r="AE41" s="126"/>
      <c r="AF41" s="127"/>
      <c r="AG41" s="190">
        <f>234+8</f>
        <v>242</v>
      </c>
      <c r="AH41" s="188">
        <f>205+8</f>
        <v>213</v>
      </c>
      <c r="AI41" s="188">
        <f>212+8</f>
        <v>220</v>
      </c>
      <c r="AJ41" s="191">
        <v>198</v>
      </c>
      <c r="AK41" s="119">
        <f>SUM(Rezultati!E41:AJ41)</f>
        <v>1652</v>
      </c>
      <c r="AL41" s="120">
        <f>COUNT(Rezultati!E41:AJ41)</f>
        <v>8</v>
      </c>
      <c r="AM41" s="327"/>
      <c r="AN41" s="121">
        <f>Rezultati!AK41/Rezultati!AL41-8</f>
        <v>198.5</v>
      </c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3"/>
    </row>
    <row r="42" spans="1:56" ht="15">
      <c r="A42" s="221" t="s">
        <v>75</v>
      </c>
      <c r="B42" s="181" t="s">
        <v>78</v>
      </c>
      <c r="C42" s="182">
        <v>0</v>
      </c>
      <c r="D42" s="108">
        <f>Rezultati!C42*Rezultati!AL42</f>
        <v>0</v>
      </c>
      <c r="E42" s="258">
        <v>169</v>
      </c>
      <c r="F42" s="259">
        <v>188</v>
      </c>
      <c r="G42" s="259">
        <v>191</v>
      </c>
      <c r="H42" s="260">
        <v>170</v>
      </c>
      <c r="I42" s="187"/>
      <c r="J42" s="188"/>
      <c r="K42" s="188"/>
      <c r="L42" s="189"/>
      <c r="M42" s="187"/>
      <c r="N42" s="188"/>
      <c r="O42" s="188"/>
      <c r="P42" s="189"/>
      <c r="Q42" s="258"/>
      <c r="R42" s="259"/>
      <c r="S42" s="259"/>
      <c r="T42" s="260"/>
      <c r="U42" s="187"/>
      <c r="V42" s="188"/>
      <c r="W42" s="188"/>
      <c r="X42" s="189"/>
      <c r="Y42" s="190"/>
      <c r="Z42" s="188"/>
      <c r="AA42" s="188"/>
      <c r="AB42" s="191"/>
      <c r="AC42" s="186"/>
      <c r="AD42" s="126"/>
      <c r="AE42" s="126"/>
      <c r="AF42" s="127"/>
      <c r="AG42" s="190"/>
      <c r="AH42" s="188"/>
      <c r="AI42" s="188"/>
      <c r="AJ42" s="191"/>
      <c r="AK42" s="119">
        <f>SUM(Rezultati!E42:AJ42)</f>
        <v>718</v>
      </c>
      <c r="AL42" s="120">
        <f>COUNT(Rezultati!E42:AJ42)</f>
        <v>4</v>
      </c>
      <c r="AM42" s="327"/>
      <c r="AN42" s="121">
        <f>Rezultati!AK42/Rezultati!AL42</f>
        <v>179.5</v>
      </c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3"/>
    </row>
    <row r="43" spans="1:56" ht="15">
      <c r="A43" s="221" t="s">
        <v>75</v>
      </c>
      <c r="B43" s="181" t="s">
        <v>79</v>
      </c>
      <c r="C43" s="182">
        <v>0</v>
      </c>
      <c r="D43" s="108">
        <f>Rezultati!C43*Rezultati!AL43</f>
        <v>0</v>
      </c>
      <c r="E43" s="261">
        <v>186</v>
      </c>
      <c r="F43" s="262">
        <v>154</v>
      </c>
      <c r="G43" s="262">
        <v>177</v>
      </c>
      <c r="H43" s="263">
        <v>174</v>
      </c>
      <c r="I43" s="187"/>
      <c r="J43" s="188"/>
      <c r="K43" s="188"/>
      <c r="L43" s="189"/>
      <c r="M43" s="187"/>
      <c r="N43" s="188"/>
      <c r="O43" s="188"/>
      <c r="P43" s="189"/>
      <c r="Q43" s="258"/>
      <c r="R43" s="259"/>
      <c r="S43" s="259"/>
      <c r="T43" s="260"/>
      <c r="U43" s="187"/>
      <c r="V43" s="188"/>
      <c r="W43" s="188"/>
      <c r="X43" s="189"/>
      <c r="Y43" s="190"/>
      <c r="Z43" s="188"/>
      <c r="AA43" s="188"/>
      <c r="AB43" s="191"/>
      <c r="AC43" s="186"/>
      <c r="AD43" s="126"/>
      <c r="AE43" s="126"/>
      <c r="AF43" s="127"/>
      <c r="AG43" s="190">
        <v>180</v>
      </c>
      <c r="AH43" s="188">
        <v>145</v>
      </c>
      <c r="AI43" s="188">
        <v>192</v>
      </c>
      <c r="AJ43" s="191">
        <v>186</v>
      </c>
      <c r="AK43" s="119">
        <f>SUM(Rezultati!E43:AJ43)</f>
        <v>1394</v>
      </c>
      <c r="AL43" s="120">
        <f>COUNT(Rezultati!E43:AJ43)</f>
        <v>8</v>
      </c>
      <c r="AM43" s="327"/>
      <c r="AN43" s="121">
        <f>Rezultati!AK43/Rezultati!AL43</f>
        <v>174.25</v>
      </c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3"/>
    </row>
    <row r="44" spans="1:56" ht="15">
      <c r="A44" s="264" t="s">
        <v>75</v>
      </c>
      <c r="B44" s="265" t="s">
        <v>68</v>
      </c>
      <c r="C44" s="213">
        <v>0</v>
      </c>
      <c r="D44" s="108">
        <f>Rezultati!C44*Rezultati!AL44</f>
        <v>0</v>
      </c>
      <c r="E44" s="214"/>
      <c r="F44" s="215"/>
      <c r="G44" s="215"/>
      <c r="H44" s="216"/>
      <c r="I44" s="209"/>
      <c r="J44" s="215"/>
      <c r="K44" s="215"/>
      <c r="L44" s="217"/>
      <c r="M44" s="209"/>
      <c r="N44" s="215"/>
      <c r="O44" s="215"/>
      <c r="P44" s="217"/>
      <c r="Q44" s="266"/>
      <c r="R44" s="267"/>
      <c r="S44" s="267"/>
      <c r="T44" s="268"/>
      <c r="U44" s="209"/>
      <c r="V44" s="215"/>
      <c r="W44" s="215"/>
      <c r="X44" s="217"/>
      <c r="Y44" s="214"/>
      <c r="Z44" s="215"/>
      <c r="AA44" s="215"/>
      <c r="AB44" s="216"/>
      <c r="AC44" s="218"/>
      <c r="AD44" s="219"/>
      <c r="AE44" s="219"/>
      <c r="AF44" s="220"/>
      <c r="AG44" s="214"/>
      <c r="AH44" s="215"/>
      <c r="AI44" s="215"/>
      <c r="AJ44" s="216"/>
      <c r="AK44" s="119">
        <f>SUM(Rezultati!E44:AJ44)</f>
        <v>0</v>
      </c>
      <c r="AL44" s="120">
        <f>COUNT(Rezultati!E44:AJ44)</f>
        <v>0</v>
      </c>
      <c r="AM44" s="327"/>
      <c r="AN44" s="121" t="e">
        <f>Rezultati!AK44/Rezultati!AL44</f>
        <v>#DIV/0!</v>
      </c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3"/>
    </row>
    <row r="45" spans="1:56" ht="15">
      <c r="A45" s="269" t="s">
        <v>80</v>
      </c>
      <c r="B45" s="124" t="s">
        <v>81</v>
      </c>
      <c r="C45" s="182">
        <v>0</v>
      </c>
      <c r="D45" s="108">
        <f>Rezultati!C45*Rezultati!AL45</f>
        <v>0</v>
      </c>
      <c r="E45" s="190"/>
      <c r="F45" s="188"/>
      <c r="G45" s="188"/>
      <c r="H45" s="191"/>
      <c r="I45" s="187"/>
      <c r="J45" s="188"/>
      <c r="K45" s="188"/>
      <c r="L45" s="189"/>
      <c r="M45" s="187"/>
      <c r="N45" s="188"/>
      <c r="O45" s="188"/>
      <c r="P45" s="189"/>
      <c r="Q45" s="258"/>
      <c r="R45" s="259"/>
      <c r="S45" s="259"/>
      <c r="T45" s="260"/>
      <c r="U45" s="187"/>
      <c r="V45" s="188"/>
      <c r="W45" s="188"/>
      <c r="X45" s="189"/>
      <c r="Y45" s="190">
        <v>159</v>
      </c>
      <c r="Z45" s="188">
        <v>156</v>
      </c>
      <c r="AA45" s="188">
        <v>156</v>
      </c>
      <c r="AB45" s="191">
        <v>148</v>
      </c>
      <c r="AC45" s="190">
        <v>167</v>
      </c>
      <c r="AD45" s="188">
        <v>149</v>
      </c>
      <c r="AE45" s="188">
        <v>213</v>
      </c>
      <c r="AF45" s="191">
        <v>149</v>
      </c>
      <c r="AG45" s="186"/>
      <c r="AH45" s="126"/>
      <c r="AI45" s="126"/>
      <c r="AJ45" s="127"/>
      <c r="AK45" s="119">
        <f>SUM(Rezultati!E45:AJ45)</f>
        <v>1297</v>
      </c>
      <c r="AL45" s="120">
        <f>COUNT(Rezultati!E45:AJ45)</f>
        <v>8</v>
      </c>
      <c r="AM45" s="327">
        <f>SUM((Rezultati!AK45+Rezultati!AK46+Rezultati!AK47+Rezultati!AK48+Rezultati!AK49)/(Rezultati!AL45+Rezultati!AL46+Rezultati!AL47+Rezultati!AL48+Rezultati!AL49))</f>
        <v>171.41666666666666</v>
      </c>
      <c r="AN45" s="121">
        <f>(Rezultati!AK45/Rezultati!AL45)</f>
        <v>162.125</v>
      </c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3"/>
    </row>
    <row r="46" spans="1:56" ht="15">
      <c r="A46" s="269" t="s">
        <v>80</v>
      </c>
      <c r="B46" s="181" t="s">
        <v>82</v>
      </c>
      <c r="C46" s="182">
        <v>8</v>
      </c>
      <c r="D46" s="108">
        <f>Rezultati!C46*Rezultati!AL46</f>
        <v>0</v>
      </c>
      <c r="E46" s="190"/>
      <c r="F46" s="188"/>
      <c r="G46" s="188"/>
      <c r="H46" s="191"/>
      <c r="I46" s="187"/>
      <c r="J46" s="188"/>
      <c r="K46" s="188"/>
      <c r="L46" s="189"/>
      <c r="M46" s="187"/>
      <c r="N46" s="188"/>
      <c r="O46" s="188"/>
      <c r="P46" s="189"/>
      <c r="Q46" s="190"/>
      <c r="R46" s="188"/>
      <c r="S46" s="188"/>
      <c r="T46" s="191"/>
      <c r="U46" s="187"/>
      <c r="V46" s="188"/>
      <c r="W46" s="188"/>
      <c r="X46" s="189"/>
      <c r="Y46" s="190"/>
      <c r="Z46" s="188"/>
      <c r="AA46" s="188"/>
      <c r="AB46" s="191"/>
      <c r="AC46" s="190"/>
      <c r="AD46" s="188"/>
      <c r="AE46" s="188"/>
      <c r="AF46" s="191"/>
      <c r="AG46" s="186"/>
      <c r="AH46" s="126"/>
      <c r="AI46" s="126"/>
      <c r="AJ46" s="127"/>
      <c r="AK46" s="119">
        <f>SUM(Rezultati!E46:AJ46)</f>
        <v>0</v>
      </c>
      <c r="AL46" s="120">
        <f>COUNT(Rezultati!E46:AJ46)</f>
        <v>0</v>
      </c>
      <c r="AM46" s="327"/>
      <c r="AN46" s="121" t="e">
        <f>Rezultati!AK46/Rezultati!AL46-8</f>
        <v>#DIV/0!</v>
      </c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3"/>
    </row>
    <row r="47" spans="1:56" ht="15">
      <c r="A47" s="269" t="s">
        <v>80</v>
      </c>
      <c r="B47" s="181" t="s">
        <v>83</v>
      </c>
      <c r="C47" s="182">
        <v>0</v>
      </c>
      <c r="D47" s="108">
        <f>Rezultati!C47*Rezultati!AL47</f>
        <v>0</v>
      </c>
      <c r="E47" s="258"/>
      <c r="F47" s="259"/>
      <c r="G47" s="259"/>
      <c r="H47" s="260"/>
      <c r="I47" s="187"/>
      <c r="J47" s="188"/>
      <c r="K47" s="188"/>
      <c r="L47" s="189"/>
      <c r="M47" s="187"/>
      <c r="N47" s="188"/>
      <c r="O47" s="188"/>
      <c r="P47" s="189"/>
      <c r="Q47" s="190"/>
      <c r="R47" s="188"/>
      <c r="S47" s="188"/>
      <c r="T47" s="191"/>
      <c r="U47" s="187"/>
      <c r="V47" s="188"/>
      <c r="W47" s="188"/>
      <c r="X47" s="189"/>
      <c r="Y47" s="258">
        <v>161</v>
      </c>
      <c r="Z47" s="259">
        <v>161</v>
      </c>
      <c r="AA47" s="259">
        <v>158</v>
      </c>
      <c r="AB47" s="260">
        <v>175</v>
      </c>
      <c r="AC47" s="258">
        <v>192</v>
      </c>
      <c r="AD47" s="259">
        <v>163</v>
      </c>
      <c r="AE47" s="259">
        <v>166</v>
      </c>
      <c r="AF47" s="260">
        <v>183</v>
      </c>
      <c r="AG47" s="186"/>
      <c r="AH47" s="126"/>
      <c r="AI47" s="126"/>
      <c r="AJ47" s="127"/>
      <c r="AK47" s="119">
        <f>SUM(Rezultati!E47:AJ47)</f>
        <v>1359</v>
      </c>
      <c r="AL47" s="120">
        <f>COUNT(Rezultati!E47:AJ47)</f>
        <v>8</v>
      </c>
      <c r="AM47" s="327"/>
      <c r="AN47" s="121">
        <f>Rezultati!AK47/Rezultati!AL47</f>
        <v>169.875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3"/>
    </row>
    <row r="48" spans="1:56" ht="15">
      <c r="A48" s="269" t="s">
        <v>80</v>
      </c>
      <c r="B48" s="181" t="s">
        <v>84</v>
      </c>
      <c r="C48" s="182">
        <v>0</v>
      </c>
      <c r="D48" s="108">
        <f>Rezultati!C48*Rezultati!AL48</f>
        <v>0</v>
      </c>
      <c r="E48" s="261"/>
      <c r="F48" s="262"/>
      <c r="G48" s="262"/>
      <c r="H48" s="263"/>
      <c r="I48" s="187"/>
      <c r="J48" s="188"/>
      <c r="K48" s="188"/>
      <c r="L48" s="189"/>
      <c r="M48" s="187"/>
      <c r="N48" s="188"/>
      <c r="O48" s="188"/>
      <c r="P48" s="189"/>
      <c r="Q48" s="258"/>
      <c r="R48" s="259"/>
      <c r="S48" s="259"/>
      <c r="T48" s="260"/>
      <c r="U48" s="187"/>
      <c r="V48" s="188"/>
      <c r="W48" s="188"/>
      <c r="X48" s="189"/>
      <c r="Y48" s="261">
        <v>151</v>
      </c>
      <c r="Z48" s="262">
        <v>200</v>
      </c>
      <c r="AA48" s="262">
        <v>188</v>
      </c>
      <c r="AB48" s="263">
        <v>160</v>
      </c>
      <c r="AC48" s="261">
        <v>212</v>
      </c>
      <c r="AD48" s="262">
        <v>183</v>
      </c>
      <c r="AE48" s="262">
        <v>173</v>
      </c>
      <c r="AF48" s="263">
        <v>191</v>
      </c>
      <c r="AG48" s="186"/>
      <c r="AH48" s="126"/>
      <c r="AI48" s="126"/>
      <c r="AJ48" s="127"/>
      <c r="AK48" s="119">
        <f>SUM(Rezultati!E48:AJ48)</f>
        <v>1458</v>
      </c>
      <c r="AL48" s="120">
        <f>COUNT(Rezultati!E48:AJ48)</f>
        <v>8</v>
      </c>
      <c r="AM48" s="327"/>
      <c r="AN48" s="121">
        <f>Rezultati!AK48/Rezultati!AL48</f>
        <v>182.25</v>
      </c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3"/>
    </row>
    <row r="49" spans="1:56" ht="15">
      <c r="A49" s="270" t="s">
        <v>80</v>
      </c>
      <c r="B49" s="265"/>
      <c r="C49" s="213"/>
      <c r="D49" s="108">
        <f>Rezultati!C49*Rezultati!AL49</f>
        <v>0</v>
      </c>
      <c r="E49" s="214"/>
      <c r="F49" s="215"/>
      <c r="G49" s="215"/>
      <c r="H49" s="216"/>
      <c r="I49" s="209"/>
      <c r="J49" s="215"/>
      <c r="K49" s="215"/>
      <c r="L49" s="217"/>
      <c r="M49" s="209"/>
      <c r="N49" s="215"/>
      <c r="O49" s="215"/>
      <c r="P49" s="217"/>
      <c r="Q49" s="214"/>
      <c r="R49" s="215"/>
      <c r="S49" s="215"/>
      <c r="T49" s="216"/>
      <c r="U49" s="209"/>
      <c r="V49" s="215"/>
      <c r="W49" s="215"/>
      <c r="X49" s="217"/>
      <c r="Y49" s="214"/>
      <c r="Z49" s="215"/>
      <c r="AA49" s="215"/>
      <c r="AB49" s="216"/>
      <c r="AC49" s="214"/>
      <c r="AD49" s="215"/>
      <c r="AE49" s="215"/>
      <c r="AF49" s="216"/>
      <c r="AG49" s="218"/>
      <c r="AH49" s="219"/>
      <c r="AI49" s="219"/>
      <c r="AJ49" s="220"/>
      <c r="AK49" s="119">
        <f>SUM(Rezultati!E49:AJ49)</f>
        <v>0</v>
      </c>
      <c r="AL49" s="120">
        <f>COUNT(Rezultati!E49:AJ49)</f>
        <v>0</v>
      </c>
      <c r="AM49" s="327"/>
      <c r="AN49" s="121" t="e">
        <f>Rezultati!AK49/Rezultati!AL49</f>
        <v>#DIV/0!</v>
      </c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3"/>
    </row>
    <row r="50" spans="1:56" ht="15">
      <c r="A50" s="271"/>
      <c r="B50" s="272"/>
      <c r="C50" s="272"/>
      <c r="D50" s="272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4"/>
      <c r="AL50" s="91"/>
      <c r="AM50" s="91"/>
      <c r="AN50" s="275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3"/>
    </row>
    <row r="51" spans="1:56" ht="15">
      <c r="A51" s="276"/>
      <c r="B51" s="272"/>
      <c r="C51" s="277"/>
      <c r="D51" s="277"/>
      <c r="E51" s="273"/>
      <c r="F51" s="273"/>
      <c r="G51" s="273"/>
      <c r="H51" s="273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9"/>
      <c r="AL51" s="280"/>
      <c r="AM51" s="280"/>
      <c r="AN51" s="281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3"/>
    </row>
    <row r="52" spans="1:56" ht="15">
      <c r="A52" s="271"/>
      <c r="B52" s="272"/>
      <c r="C52" s="272"/>
      <c r="D52" s="272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4"/>
      <c r="AL52" s="91"/>
      <c r="AM52" s="91"/>
      <c r="AN52" s="275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3"/>
    </row>
    <row r="53" spans="1:56" ht="15">
      <c r="A53" s="273"/>
      <c r="B53" s="272"/>
      <c r="C53" s="277"/>
      <c r="D53" s="277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3"/>
      <c r="V53" s="273"/>
      <c r="W53" s="273"/>
      <c r="X53" s="273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9"/>
      <c r="AL53" s="280"/>
      <c r="AM53" s="280"/>
      <c r="AN53" s="281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3"/>
    </row>
    <row r="54" spans="1:56" ht="15">
      <c r="A54" s="273"/>
      <c r="B54" s="272"/>
      <c r="C54" s="272"/>
      <c r="D54" s="272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4"/>
      <c r="AL54" s="91"/>
      <c r="AM54" s="91"/>
      <c r="AN54" s="275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3"/>
    </row>
    <row r="55" spans="1:56" ht="15">
      <c r="A55" s="273"/>
      <c r="B55" s="272"/>
      <c r="C55" s="277"/>
      <c r="D55" s="277"/>
      <c r="E55" s="278"/>
      <c r="F55" s="278"/>
      <c r="G55" s="278"/>
      <c r="H55" s="278"/>
      <c r="I55" s="273"/>
      <c r="J55" s="273"/>
      <c r="K55" s="273"/>
      <c r="L55" s="273"/>
      <c r="M55" s="273"/>
      <c r="N55" s="273"/>
      <c r="O55" s="273"/>
      <c r="P55" s="273"/>
      <c r="Q55" s="278"/>
      <c r="R55" s="273"/>
      <c r="S55" s="273"/>
      <c r="T55" s="278"/>
      <c r="U55" s="273"/>
      <c r="V55" s="273"/>
      <c r="W55" s="273"/>
      <c r="X55" s="273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9"/>
      <c r="AL55" s="280"/>
      <c r="AM55" s="280"/>
      <c r="AN55" s="281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3"/>
    </row>
    <row r="56" spans="1:56" ht="15">
      <c r="A56" s="273"/>
      <c r="B56" s="272"/>
      <c r="C56" s="272"/>
      <c r="D56" s="272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4"/>
      <c r="AL56" s="91"/>
      <c r="AM56" s="91"/>
      <c r="AN56" s="275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3"/>
    </row>
    <row r="57" spans="1:56" ht="15">
      <c r="A57" s="273"/>
      <c r="B57" s="272"/>
      <c r="C57" s="277"/>
      <c r="D57" s="277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3"/>
      <c r="U57" s="273"/>
      <c r="V57" s="273"/>
      <c r="W57" s="273"/>
      <c r="X57" s="273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9"/>
      <c r="AL57" s="280"/>
      <c r="AM57" s="280"/>
      <c r="AN57" s="281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3"/>
    </row>
    <row r="58" spans="1:56" ht="15">
      <c r="A58" s="273"/>
      <c r="B58" s="273"/>
      <c r="C58" s="272"/>
      <c r="D58" s="272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9"/>
      <c r="AL58" s="91"/>
      <c r="AM58" s="91"/>
      <c r="AN58" s="275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3"/>
    </row>
    <row r="59" spans="1:56" ht="15">
      <c r="A59" s="273"/>
      <c r="B59" s="273"/>
      <c r="C59" s="277"/>
      <c r="D59" s="277"/>
      <c r="E59" s="273"/>
      <c r="F59" s="273"/>
      <c r="G59" s="273"/>
      <c r="H59" s="273"/>
      <c r="I59" s="278"/>
      <c r="J59" s="278"/>
      <c r="K59" s="278"/>
      <c r="L59" s="278"/>
      <c r="M59" s="278"/>
      <c r="N59" s="278"/>
      <c r="O59" s="278"/>
      <c r="P59" s="278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9"/>
      <c r="AL59" s="280"/>
      <c r="AM59" s="280"/>
      <c r="AN59" s="281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3"/>
    </row>
    <row r="60" spans="1:56" ht="15">
      <c r="A60" s="273"/>
      <c r="B60" s="273"/>
      <c r="C60" s="272"/>
      <c r="D60" s="272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8"/>
      <c r="S60" s="278"/>
      <c r="T60" s="278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4"/>
      <c r="AL60" s="91"/>
      <c r="AM60" s="91"/>
      <c r="AN60" s="275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3"/>
    </row>
    <row r="61" spans="1:56" ht="15">
      <c r="A61" s="273"/>
      <c r="B61" s="273"/>
      <c r="C61" s="277"/>
      <c r="D61" s="277"/>
      <c r="E61" s="278"/>
      <c r="F61" s="278"/>
      <c r="G61" s="278"/>
      <c r="H61" s="278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9"/>
      <c r="AL61" s="280"/>
      <c r="AM61" s="280"/>
      <c r="AN61" s="28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3"/>
    </row>
    <row r="62" spans="1:56" ht="15">
      <c r="A62" s="273"/>
      <c r="B62" s="273"/>
      <c r="C62" s="272"/>
      <c r="D62" s="272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4"/>
      <c r="AL62" s="91"/>
      <c r="AM62" s="91"/>
      <c r="AN62" s="275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3"/>
    </row>
    <row r="63" spans="1:56" ht="15">
      <c r="A63" s="273"/>
      <c r="B63" s="273"/>
      <c r="C63" s="277"/>
      <c r="D63" s="277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9"/>
      <c r="AL63" s="280"/>
      <c r="AM63" s="280"/>
      <c r="AN63" s="281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3"/>
    </row>
    <row r="64" spans="1:56" ht="15">
      <c r="A64" s="273"/>
      <c r="B64" s="273"/>
      <c r="C64" s="272"/>
      <c r="D64" s="272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4"/>
      <c r="AL64" s="91"/>
      <c r="AM64" s="91"/>
      <c r="AN64" s="275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3"/>
    </row>
    <row r="65" spans="1:56" ht="15">
      <c r="A65" s="273"/>
      <c r="B65" s="273"/>
      <c r="C65" s="277"/>
      <c r="D65" s="277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9"/>
      <c r="AL65" s="280"/>
      <c r="AM65" s="280"/>
      <c r="AN65" s="281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3"/>
    </row>
    <row r="66" spans="1:56" ht="15">
      <c r="A66" s="273"/>
      <c r="B66" s="273"/>
      <c r="C66" s="272"/>
      <c r="D66" s="272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4"/>
      <c r="AL66" s="91"/>
      <c r="AM66" s="91"/>
      <c r="AN66" s="275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3"/>
    </row>
    <row r="67" spans="1:56" ht="15">
      <c r="A67" s="273"/>
      <c r="B67" s="273"/>
      <c r="C67" s="277"/>
      <c r="D67" s="277"/>
      <c r="E67" s="278"/>
      <c r="F67" s="278"/>
      <c r="G67" s="278"/>
      <c r="H67" s="278"/>
      <c r="I67" s="278"/>
      <c r="J67" s="278"/>
      <c r="K67" s="278"/>
      <c r="L67" s="278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9"/>
      <c r="AL67" s="280"/>
      <c r="AM67" s="280"/>
      <c r="AN67" s="281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3"/>
    </row>
    <row r="68" spans="1:56" ht="15">
      <c r="A68" s="273"/>
      <c r="B68" s="273"/>
      <c r="C68" s="272"/>
      <c r="D68" s="272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4"/>
      <c r="AL68" s="91"/>
      <c r="AM68" s="91"/>
      <c r="AN68" s="275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3"/>
    </row>
    <row r="69" spans="1:56" ht="15">
      <c r="A69" s="273"/>
      <c r="B69" s="273"/>
      <c r="C69" s="277"/>
      <c r="D69" s="277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9"/>
      <c r="AL69" s="280"/>
      <c r="AM69" s="280"/>
      <c r="AN69" s="281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3"/>
    </row>
    <row r="70" spans="1:56" ht="15">
      <c r="A70" s="273"/>
      <c r="B70" s="273"/>
      <c r="C70" s="272"/>
      <c r="D70" s="272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4"/>
      <c r="AL70" s="91"/>
      <c r="AM70" s="91"/>
      <c r="AN70" s="275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3"/>
    </row>
    <row r="71" spans="1:56" ht="15">
      <c r="A71" s="273"/>
      <c r="B71" s="273"/>
      <c r="C71" s="277"/>
      <c r="D71" s="277"/>
      <c r="E71" s="273"/>
      <c r="F71" s="273"/>
      <c r="G71" s="273"/>
      <c r="H71" s="273"/>
      <c r="I71" s="273"/>
      <c r="J71" s="273"/>
      <c r="K71" s="273"/>
      <c r="L71" s="273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9"/>
      <c r="AL71" s="280"/>
      <c r="AM71" s="280"/>
      <c r="AN71" s="281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3"/>
    </row>
    <row r="72" spans="1:56" ht="15">
      <c r="A72" s="273"/>
      <c r="B72" s="273"/>
      <c r="C72" s="272"/>
      <c r="D72" s="272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4"/>
      <c r="AL72" s="91"/>
      <c r="AM72" s="91"/>
      <c r="AN72" s="275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3"/>
    </row>
    <row r="73" spans="1:56" ht="15">
      <c r="A73" s="273"/>
      <c r="B73" s="273"/>
      <c r="C73" s="272"/>
      <c r="D73" s="272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9"/>
      <c r="AL73" s="280"/>
      <c r="AM73" s="280"/>
      <c r="AN73" s="281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3"/>
    </row>
    <row r="74" spans="1:56" ht="15">
      <c r="A74" s="273"/>
      <c r="B74" s="273"/>
      <c r="C74" s="272"/>
      <c r="D74" s="272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4"/>
      <c r="AL74" s="91"/>
      <c r="AM74" s="91"/>
      <c r="AN74" s="283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3"/>
    </row>
    <row r="75" spans="1:56" ht="15">
      <c r="A75" s="273"/>
      <c r="B75" s="273"/>
      <c r="C75" s="272"/>
      <c r="D75" s="272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9"/>
      <c r="AL75" s="280"/>
      <c r="AM75" s="280"/>
      <c r="AN75" s="281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3"/>
    </row>
    <row r="76" spans="1:56" ht="15">
      <c r="A76" s="273"/>
      <c r="B76" s="273"/>
      <c r="C76" s="272"/>
      <c r="D76" s="272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4"/>
      <c r="AL76" s="91"/>
      <c r="AM76" s="91"/>
      <c r="AN76" s="275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3"/>
    </row>
    <row r="77" spans="1:56" ht="15">
      <c r="A77" s="273"/>
      <c r="B77" s="273"/>
      <c r="C77" s="277"/>
      <c r="D77" s="277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9"/>
      <c r="AL77" s="280"/>
      <c r="AM77" s="280"/>
      <c r="AN77" s="281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3"/>
    </row>
    <row r="78" spans="1:56" ht="15">
      <c r="A78" s="273"/>
      <c r="B78" s="273"/>
      <c r="C78" s="272"/>
      <c r="D78" s="272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4"/>
      <c r="AL78" s="91"/>
      <c r="AM78" s="91"/>
      <c r="AN78" s="275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3"/>
    </row>
    <row r="79" spans="1:56" ht="15">
      <c r="A79" s="273"/>
      <c r="B79" s="273"/>
      <c r="C79" s="277"/>
      <c r="D79" s="277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9"/>
      <c r="AL79" s="280"/>
      <c r="AM79" s="280"/>
      <c r="AN79" s="281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3"/>
    </row>
    <row r="80" spans="1:56" ht="15">
      <c r="A80" s="273"/>
      <c r="B80" s="273"/>
      <c r="C80" s="272"/>
      <c r="D80" s="272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4"/>
      <c r="AL80" s="91"/>
      <c r="AM80" s="91"/>
      <c r="AN80" s="275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3"/>
    </row>
    <row r="81" spans="1:56" ht="15">
      <c r="A81" s="273"/>
      <c r="B81" s="273"/>
      <c r="C81" s="277"/>
      <c r="D81" s="277"/>
      <c r="E81" s="273"/>
      <c r="F81" s="273"/>
      <c r="G81" s="273"/>
      <c r="H81" s="273"/>
      <c r="I81" s="273"/>
      <c r="J81" s="273"/>
      <c r="K81" s="273"/>
      <c r="L81" s="273"/>
      <c r="M81" s="278"/>
      <c r="N81" s="278"/>
      <c r="O81" s="278"/>
      <c r="P81" s="278"/>
      <c r="Q81" s="273"/>
      <c r="R81" s="273"/>
      <c r="S81" s="273"/>
      <c r="T81" s="273"/>
      <c r="U81" s="278"/>
      <c r="V81" s="278"/>
      <c r="W81" s="278"/>
      <c r="X81" s="278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9"/>
      <c r="AL81" s="280"/>
      <c r="AM81" s="280"/>
      <c r="AN81" s="281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3"/>
    </row>
    <row r="82" spans="1:56" ht="15">
      <c r="A82" s="273"/>
      <c r="B82" s="273"/>
      <c r="C82" s="272"/>
      <c r="D82" s="272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4"/>
      <c r="AL82" s="91"/>
      <c r="AM82" s="91"/>
      <c r="AN82" s="275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3"/>
    </row>
    <row r="83" spans="1:56" ht="15">
      <c r="A83" s="273"/>
      <c r="B83" s="273"/>
      <c r="C83" s="272"/>
      <c r="D83" s="272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9"/>
      <c r="AL83" s="280"/>
      <c r="AM83" s="280"/>
      <c r="AN83" s="281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3"/>
    </row>
    <row r="84" spans="1:56" ht="15">
      <c r="A84" s="273"/>
      <c r="B84" s="273"/>
      <c r="C84" s="272"/>
      <c r="D84" s="272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4"/>
      <c r="AL84" s="91"/>
      <c r="AM84" s="91"/>
      <c r="AN84" s="275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3"/>
    </row>
    <row r="85" spans="1:56" ht="15">
      <c r="A85" s="273"/>
      <c r="B85" s="273"/>
      <c r="C85" s="277"/>
      <c r="D85" s="277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3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9"/>
      <c r="AL85" s="280"/>
      <c r="AM85" s="280"/>
      <c r="AN85" s="281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3"/>
    </row>
    <row r="86" spans="1:56" ht="15">
      <c r="A86" s="273"/>
      <c r="B86" s="273"/>
      <c r="C86" s="277"/>
      <c r="D86" s="277"/>
      <c r="E86" s="273"/>
      <c r="F86" s="273"/>
      <c r="G86" s="273"/>
      <c r="H86" s="273"/>
      <c r="I86" s="273"/>
      <c r="J86" s="273"/>
      <c r="K86" s="273"/>
      <c r="L86" s="273"/>
      <c r="M86" s="278"/>
      <c r="N86" s="278"/>
      <c r="O86" s="278"/>
      <c r="P86" s="278"/>
      <c r="Q86" s="273"/>
      <c r="R86" s="273"/>
      <c r="S86" s="273"/>
      <c r="T86" s="273"/>
      <c r="U86" s="273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4"/>
      <c r="AL86" s="91"/>
      <c r="AM86" s="91"/>
      <c r="AN86" s="275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3"/>
    </row>
    <row r="87" spans="1:56" ht="15">
      <c r="A87" s="273"/>
      <c r="B87" s="273"/>
      <c r="C87" s="277"/>
      <c r="D87" s="277"/>
      <c r="E87" s="273"/>
      <c r="F87" s="273"/>
      <c r="G87" s="273"/>
      <c r="H87" s="273"/>
      <c r="I87" s="273"/>
      <c r="J87" s="273"/>
      <c r="K87" s="273"/>
      <c r="L87" s="273"/>
      <c r="M87" s="278"/>
      <c r="N87" s="278"/>
      <c r="O87" s="278"/>
      <c r="P87" s="278"/>
      <c r="Q87" s="278"/>
      <c r="R87" s="278"/>
      <c r="S87" s="278"/>
      <c r="T87" s="278"/>
      <c r="U87" s="273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9"/>
      <c r="AL87" s="280"/>
      <c r="AM87" s="280"/>
      <c r="AN87" s="281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3"/>
    </row>
    <row r="88" spans="1:56" ht="15">
      <c r="A88" s="273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4"/>
      <c r="AL88" s="91"/>
      <c r="AM88" s="91"/>
      <c r="AN88" s="275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3"/>
    </row>
    <row r="89" spans="1:40" ht="15">
      <c r="A89" s="273"/>
      <c r="B89" s="273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3"/>
      <c r="N89" s="273"/>
      <c r="O89" s="273"/>
      <c r="P89" s="273"/>
      <c r="Q89" s="273"/>
      <c r="R89" s="273"/>
      <c r="S89" s="273"/>
      <c r="T89" s="273"/>
      <c r="U89" s="273"/>
      <c r="V89" s="278"/>
      <c r="W89" s="278"/>
      <c r="X89" s="273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9"/>
      <c r="AL89" s="280"/>
      <c r="AM89" s="280"/>
      <c r="AN89" s="281"/>
    </row>
  </sheetData>
  <sheetProtection selectLockedCells="1" selectUnlockedCells="1"/>
  <mergeCells count="21">
    <mergeCell ref="AM35:AM39"/>
    <mergeCell ref="AM40:AM44"/>
    <mergeCell ref="AM45:AM49"/>
    <mergeCell ref="AN2:AN3"/>
    <mergeCell ref="AM4:AM8"/>
    <mergeCell ref="AM9:AM16"/>
    <mergeCell ref="AM17:AM21"/>
    <mergeCell ref="AM22:AM28"/>
    <mergeCell ref="AM29:AM34"/>
    <mergeCell ref="Y2:AB2"/>
    <mergeCell ref="AC2:AF2"/>
    <mergeCell ref="AG2:AJ2"/>
    <mergeCell ref="AK2:AK3"/>
    <mergeCell ref="AL2:AL3"/>
    <mergeCell ref="AM2:AM3"/>
    <mergeCell ref="C2:D2"/>
    <mergeCell ref="E2:H2"/>
    <mergeCell ref="I2:L2"/>
    <mergeCell ref="M2:P2"/>
    <mergeCell ref="Q2:T2"/>
    <mergeCell ref="U2:X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U48"/>
  <sheetViews>
    <sheetView zoomScale="75" zoomScaleNormal="75" zoomScalePageLayoutView="0" workbookViewId="0" topLeftCell="A1">
      <selection activeCell="J25" sqref="J25"/>
    </sheetView>
  </sheetViews>
  <sheetFormatPr defaultColWidth="9.140625" defaultRowHeight="12.75"/>
  <cols>
    <col min="1" max="1" width="24.140625" style="0" customWidth="1"/>
    <col min="2" max="2" width="30.00390625" style="0" customWidth="1"/>
    <col min="3" max="30" width="2.7109375" style="284" customWidth="1"/>
    <col min="31" max="31" width="1.8515625" style="284" customWidth="1"/>
    <col min="32" max="38" width="0" style="284" hidden="1" customWidth="1"/>
    <col min="39" max="39" width="6.8515625" style="284" customWidth="1"/>
    <col min="40" max="40" width="9.7109375" style="20" customWidth="1"/>
    <col min="41" max="41" width="16.28125" style="0" customWidth="1"/>
  </cols>
  <sheetData>
    <row r="2" spans="1:41" ht="12.75">
      <c r="A2" s="328"/>
      <c r="B2" s="328"/>
      <c r="C2" s="329" t="s">
        <v>85</v>
      </c>
      <c r="D2" s="329"/>
      <c r="E2" s="329"/>
      <c r="F2" s="329"/>
      <c r="G2" s="329" t="s">
        <v>86</v>
      </c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285" t="s">
        <v>87</v>
      </c>
      <c r="AN2" s="286" t="s">
        <v>88</v>
      </c>
      <c r="AO2" s="287"/>
    </row>
    <row r="3" spans="1:45" ht="15.75" customHeight="1">
      <c r="A3" s="288" t="str">
        <f>Rezultati!A4</f>
        <v>Strikers PVA</v>
      </c>
      <c r="B3" s="288" t="str">
        <f>Rezultati!B4</f>
        <v>Vladimirs Pribiļevs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90">
        <f>spliti!AL3+spliti!AK3+spliti!AJ3+spliti!AI3+spliti!AH3+spliti!AG3+spliti!AF3+spliti!AE3+spliti!AD3+spliti!AC3+spliti!AB3+spliti!AA3+spliti!Z3+spliti!Y3+spliti!X3+spliti!W3+spliti!V3+spliti!U3+spliti!T3+spliti!S3+spliti!R3+spliti!Q3+spliti!P3+spliti!O3+spliti!N3+spliti!M3+spliti!L3+spliti!K3+spliti!J3+spliti!I3+spliti!H3+spliti!G3+spliti!F3+spliti!E3+spliti!D3+spliti!C3</f>
        <v>0</v>
      </c>
      <c r="AN3" s="291">
        <f>spliti!AM3*0.3</f>
        <v>0</v>
      </c>
      <c r="AO3" s="330">
        <f>spliti!AN3+spliti!AN4+spliti!AN5+spliti!AN6+spliti!AN7</f>
        <v>6.300000000000001</v>
      </c>
      <c r="AQ3" s="331" t="s">
        <v>89</v>
      </c>
      <c r="AR3" s="331"/>
      <c r="AS3" s="331"/>
    </row>
    <row r="4" spans="1:45" ht="15.75" customHeight="1">
      <c r="A4" s="288" t="str">
        <f>Rezultati!A5</f>
        <v>Strikers PVA</v>
      </c>
      <c r="B4" s="288" t="str">
        <f>Rezultati!B5</f>
        <v>Maksims Gerasimenko</v>
      </c>
      <c r="C4" s="292">
        <v>0</v>
      </c>
      <c r="D4" s="292">
        <v>0</v>
      </c>
      <c r="E4" s="292">
        <v>0</v>
      </c>
      <c r="F4" s="292">
        <v>1</v>
      </c>
      <c r="G4" s="292">
        <v>1</v>
      </c>
      <c r="H4" s="292">
        <v>0</v>
      </c>
      <c r="I4" s="292">
        <v>0</v>
      </c>
      <c r="J4" s="292">
        <v>1</v>
      </c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0">
        <f>spliti!AL4+spliti!AK4+spliti!AJ4+spliti!AI4+spliti!AH4+spliti!AG4+spliti!AF4+spliti!AE4+spliti!AD4+spliti!AC4+spliti!AB4+spliti!AA4+spliti!Z4+spliti!Y4+spliti!X4+spliti!W4+spliti!V4+spliti!U4+spliti!T4+spliti!S4+spliti!R4+spliti!Q4+spliti!P4+spliti!O4+spliti!N4+spliti!M4+spliti!L4+spliti!K4+spliti!J4+spliti!I4+spliti!H4+spliti!G4+spliti!F4+spliti!E4+spliti!D4+spliti!C4</f>
        <v>3</v>
      </c>
      <c r="AN4" s="291">
        <f>spliti!AM4*0.3</f>
        <v>0.9000000000000001</v>
      </c>
      <c r="AO4" s="330"/>
      <c r="AQ4" s="331" t="s">
        <v>89</v>
      </c>
      <c r="AR4" s="331"/>
      <c r="AS4" s="331"/>
    </row>
    <row r="5" spans="1:45" ht="15.75" customHeight="1">
      <c r="A5" s="288" t="str">
        <f>Rezultati!A6</f>
        <v>Strikers PVA</v>
      </c>
      <c r="B5" s="288" t="str">
        <f>Rezultati!B6</f>
        <v>Elvijs Dimpers</v>
      </c>
      <c r="C5" s="293">
        <v>2</v>
      </c>
      <c r="D5" s="293">
        <v>1</v>
      </c>
      <c r="E5" s="293">
        <v>0</v>
      </c>
      <c r="F5" s="293">
        <v>0</v>
      </c>
      <c r="G5" s="293">
        <v>0</v>
      </c>
      <c r="H5" s="293">
        <v>1</v>
      </c>
      <c r="I5" s="293">
        <v>1</v>
      </c>
      <c r="J5" s="293">
        <v>0</v>
      </c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0">
        <f>spliti!AL5+spliti!AK5+spliti!AJ5+spliti!AI5+spliti!AH5+spliti!AG5+spliti!AF5+spliti!AE5+spliti!AD5+spliti!AC5+spliti!AB5+spliti!AA5+spliti!Z5+spliti!Y5+spliti!X5+spliti!W5+spliti!V5+spliti!U5+spliti!T5+spliti!S5+spliti!R5+spliti!Q5+spliti!P5+spliti!O5+spliti!N5+spliti!M5+spliti!L5+spliti!K5+spliti!J5+spliti!I5+spliti!H5+spliti!G5+spliti!F5+spliti!E5+spliti!D5+spliti!C5</f>
        <v>5</v>
      </c>
      <c r="AN5" s="291">
        <f>spliti!AM5*0.3</f>
        <v>1.5000000000000002</v>
      </c>
      <c r="AO5" s="330"/>
      <c r="AQ5" s="331" t="s">
        <v>89</v>
      </c>
      <c r="AR5" s="331"/>
      <c r="AS5" s="331"/>
    </row>
    <row r="6" spans="1:45" ht="15.75" customHeight="1">
      <c r="A6" s="288" t="str">
        <f>Rezultati!A7</f>
        <v>Strikers PVA</v>
      </c>
      <c r="B6" s="288" t="str">
        <f>Rezultati!B7</f>
        <v>Artūrs Perepjolkins</v>
      </c>
      <c r="C6" s="293">
        <v>3</v>
      </c>
      <c r="D6" s="293">
        <v>0</v>
      </c>
      <c r="E6" s="293">
        <v>2</v>
      </c>
      <c r="F6" s="293">
        <v>1</v>
      </c>
      <c r="G6" s="293">
        <v>2</v>
      </c>
      <c r="H6" s="293">
        <v>3</v>
      </c>
      <c r="I6" s="293">
        <v>1</v>
      </c>
      <c r="J6" s="293">
        <v>1</v>
      </c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0">
        <f>spliti!AL6+spliti!AK6+spliti!AJ6+spliti!AI6+spliti!AH6+spliti!AG6+spliti!AF6+spliti!AE6+spliti!AD6+spliti!AC6+spliti!AB6+spliti!AA6+spliti!Z6+spliti!Y6+spliti!X6+spliti!W6+spliti!V6+spliti!U6+spliti!T6+spliti!S6+spliti!R6+spliti!Q6+spliti!P6+spliti!O6+spliti!N6+spliti!M6+spliti!L6+spliti!K6+spliti!J6+spliti!I6+spliti!H6+spliti!G6+spliti!F6+spliti!E6+spliti!D6+spliti!C6</f>
        <v>13</v>
      </c>
      <c r="AN6" s="291">
        <f>spliti!AM6*0.3</f>
        <v>3.9000000000000004</v>
      </c>
      <c r="AO6" s="330"/>
      <c r="AQ6" s="331" t="s">
        <v>89</v>
      </c>
      <c r="AR6" s="331"/>
      <c r="AS6" s="331"/>
    </row>
    <row r="7" spans="1:45" ht="15.75" customHeight="1">
      <c r="A7" s="288" t="str">
        <f>Rezultati!A8</f>
        <v>Strikers PVA</v>
      </c>
      <c r="B7" s="288" t="str">
        <f>Rezultati!B8</f>
        <v>Daniels Vēzis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0">
        <f>spliti!AL7+spliti!AK7+spliti!AJ7+spliti!AI7+spliti!AH7+spliti!AG7+spliti!AF7+spliti!AE7+spliti!AD7+spliti!AC7+spliti!AB7+spliti!AA7+spliti!Z7+spliti!Y7+spliti!X7+spliti!W7+spliti!V7+spliti!U7+spliti!T7+spliti!S7+spliti!R7+spliti!Q7+spliti!P7+spliti!O7+spliti!N7+spliti!M7+spliti!L7+spliti!K7+spliti!J7+spliti!I7+spliti!H7+spliti!G7+spliti!F7+spliti!E7+spliti!D7+spliti!C7</f>
        <v>0</v>
      </c>
      <c r="AN7" s="291">
        <f>spliti!AM7*0.3</f>
        <v>0</v>
      </c>
      <c r="AO7" s="330"/>
      <c r="AQ7" s="331" t="s">
        <v>89</v>
      </c>
      <c r="AR7" s="331"/>
      <c r="AS7" s="331"/>
    </row>
    <row r="8" spans="1:45" ht="15.75" customHeight="1">
      <c r="A8" s="295" t="str">
        <f>Rezultati!A9</f>
        <v>BBBD</v>
      </c>
      <c r="B8" s="295" t="str">
        <f>Rezultati!B9</f>
        <v>Aleksandrs Titkovs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7">
        <f>spliti!AL8+spliti!AK8+spliti!AJ8+spliti!AI8+spliti!AH8+spliti!AG8+spliti!AF8+spliti!AE8+spliti!AD8+spliti!AC8+spliti!AB8+spliti!AA8+spliti!Z8+spliti!Y8+spliti!X8+spliti!W8+spliti!V8+spliti!U8+spliti!T8+spliti!S8+spliti!R8+spliti!Q8+spliti!P8+spliti!O8+spliti!N8+spliti!M8+spliti!L8+spliti!K8+spliti!J8+spliti!I8+spliti!H8+spliti!G8+spliti!F8+spliti!E8+spliti!D8+spliti!C8</f>
        <v>0</v>
      </c>
      <c r="AN8" s="298">
        <f>spliti!AM8*0.3</f>
        <v>0</v>
      </c>
      <c r="AO8" s="332">
        <f>AN8+AN9+AN10+AN11+AN12+AN13+AN14+AN15</f>
        <v>4.500000000000001</v>
      </c>
      <c r="AQ8" s="331" t="s">
        <v>90</v>
      </c>
      <c r="AR8" s="331"/>
      <c r="AS8" s="331"/>
    </row>
    <row r="9" spans="1:45" ht="15.75" customHeight="1">
      <c r="A9" s="295" t="str">
        <f>Rezultati!A10</f>
        <v>BBBD</v>
      </c>
      <c r="B9" s="295" t="str">
        <f>Rezultati!B10</f>
        <v>Dmitrijs Dumcevs</v>
      </c>
      <c r="C9" s="299">
        <v>1</v>
      </c>
      <c r="D9" s="299">
        <v>1</v>
      </c>
      <c r="E9" s="299">
        <v>0</v>
      </c>
      <c r="F9" s="299">
        <v>0</v>
      </c>
      <c r="G9" s="299">
        <v>0</v>
      </c>
      <c r="H9" s="299">
        <v>0</v>
      </c>
      <c r="I9" s="299">
        <v>1</v>
      </c>
      <c r="J9" s="299">
        <v>2</v>
      </c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7">
        <f>spliti!AL9+spliti!AK9+spliti!AJ9+spliti!AI9+spliti!AH9+spliti!AG9+spliti!AF9+spliti!AE9+spliti!AD9+spliti!AC9+spliti!AB9+spliti!AA9+spliti!Z9+spliti!Y9+spliti!X9+spliti!W9+spliti!V9+spliti!U9+spliti!T9+spliti!S9+spliti!R9+spliti!Q9+spliti!P9+spliti!O9+spliti!N9+spliti!M9+spliti!L9+spliti!K9+spliti!J9+spliti!I9+spliti!H9+spliti!G9+spliti!F9+spliti!E9+spliti!D9+spliti!C9</f>
        <v>5</v>
      </c>
      <c r="AN9" s="298">
        <f>spliti!AM9*0.3</f>
        <v>1.5000000000000002</v>
      </c>
      <c r="AO9" s="332"/>
      <c r="AQ9" s="331" t="s">
        <v>89</v>
      </c>
      <c r="AR9" s="331"/>
      <c r="AS9" s="331"/>
    </row>
    <row r="10" spans="1:70" ht="15.75" customHeight="1">
      <c r="A10" s="295" t="str">
        <f>Rezultati!A11</f>
        <v>BBBD</v>
      </c>
      <c r="B10" s="295" t="str">
        <f>Rezultati!B11</f>
        <v>Vladislavs Saveljevs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297">
        <f>spliti!AL10+spliti!AK10+spliti!AJ10+spliti!AI10+spliti!AH10+spliti!AG10+spliti!AF10+spliti!AE10+spliti!AD10+spliti!AC10+spliti!AB10+spliti!AA10+spliti!Z10+spliti!Y10+spliti!X10+spliti!W10+spliti!V10+spliti!U10+spliti!T10+spliti!S10+spliti!R10+spliti!Q10+spliti!P10+spliti!O10+spliti!N10+spliti!M10+spliti!L10+spliti!K10+spliti!J10+spliti!I10+spliti!H10+spliti!G10+spliti!F10+spliti!E10+spliti!D10+spliti!C10</f>
        <v>0</v>
      </c>
      <c r="AN10" s="298">
        <f>spliti!AM10*0.3</f>
        <v>0</v>
      </c>
      <c r="AO10" s="332"/>
      <c r="AQ10" s="331" t="s">
        <v>89</v>
      </c>
      <c r="AR10" s="331"/>
      <c r="AS10" s="33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</row>
    <row r="11" spans="1:70" ht="15.75" customHeight="1">
      <c r="A11" s="295" t="str">
        <f>Rezultati!A13</f>
        <v>BBBD</v>
      </c>
      <c r="B11" s="295" t="str">
        <f>Rezultati!B13</f>
        <v>Artūrs Zavjalovs</v>
      </c>
      <c r="C11" s="300"/>
      <c r="D11" s="300"/>
      <c r="E11" s="300"/>
      <c r="F11" s="300"/>
      <c r="G11" s="300">
        <v>0</v>
      </c>
      <c r="H11" s="300">
        <v>0</v>
      </c>
      <c r="I11" s="300">
        <v>1</v>
      </c>
      <c r="J11" s="300">
        <v>1</v>
      </c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297">
        <f>spliti!AL11+spliti!AK11+spliti!AJ11+spliti!AI11+spliti!AH11+spliti!AG11+spliti!AF11+spliti!AE11+spliti!AD11+spliti!AC11+spliti!AB11+spliti!AA11+spliti!Z11+spliti!Y11+spliti!X11+spliti!W11+spliti!V11+spliti!U11+spliti!T11+spliti!S11+spliti!R11+spliti!Q11+spliti!P11+spliti!O11+spliti!N11+spliti!M11+spliti!L11+spliti!K11+spliti!J11+spliti!I11+spliti!H11+spliti!G11+spliti!F11+spliti!E11+spliti!D11+spliti!C11</f>
        <v>2</v>
      </c>
      <c r="AN11" s="298">
        <f>spliti!AM11*0.3</f>
        <v>0.6000000000000001</v>
      </c>
      <c r="AO11" s="332"/>
      <c r="AQ11" s="331" t="s">
        <v>89</v>
      </c>
      <c r="AR11" s="331"/>
      <c r="AS11" s="33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</row>
    <row r="12" spans="1:70" ht="15.75" customHeight="1">
      <c r="A12" s="295" t="str">
        <f>Rezultati!A14</f>
        <v>BBBD</v>
      </c>
      <c r="B12" s="295" t="str">
        <f>Rezultati!B14</f>
        <v>Axel Wolf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297">
        <f>spliti!AL12+spliti!AK12+spliti!AJ12+spliti!AI12+spliti!AH12+spliti!AG12+spliti!AF12+spliti!AE12+spliti!AD12+spliti!AC12+spliti!AB12+spliti!AA12+spliti!Z12+spliti!Y12+spliti!X12+spliti!W12+spliti!V12+spliti!U12+spliti!T12+spliti!S12+spliti!R12+spliti!Q12+spliti!P12+spliti!O12+spliti!N12+spliti!M12+spliti!L12+spliti!K12+spliti!J12+spliti!I12+spliti!H12+spliti!G12+spliti!F12+spliti!E12+spliti!D12+spliti!C12</f>
        <v>0</v>
      </c>
      <c r="AN12" s="298">
        <f>spliti!AM12*0.3</f>
        <v>0</v>
      </c>
      <c r="AO12" s="332"/>
      <c r="AQ12" s="331" t="s">
        <v>89</v>
      </c>
      <c r="AR12" s="331"/>
      <c r="AS12" s="33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</row>
    <row r="13" spans="1:70" ht="15.75" customHeight="1">
      <c r="A13" s="295" t="str">
        <f>Rezultati!A12</f>
        <v>BBBD</v>
      </c>
      <c r="B13" s="295" t="str">
        <f>Rezultati!B12</f>
        <v>Deivids Červinskis-Bušs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297">
        <f>spliti!AL13+spliti!AK13+spliti!AJ13+spliti!AI13+spliti!AH13+spliti!AG13+spliti!AF13+spliti!AE13+spliti!AD13+spliti!AC13+spliti!AB13+spliti!AA13+spliti!Z13+spliti!Y13+spliti!X13+spliti!W13+spliti!V13+spliti!U13+spliti!T13+spliti!S13+spliti!R13+spliti!Q13+spliti!P13+spliti!O13+spliti!N13+spliti!M13+spliti!L13+spliti!K13+spliti!J13+spliti!I13+spliti!H13+spliti!G13+spliti!F13+spliti!E13+spliti!D13+spliti!C13</f>
        <v>0</v>
      </c>
      <c r="AN13" s="298">
        <f>spliti!AM13*0.3</f>
        <v>0</v>
      </c>
      <c r="AO13" s="332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</row>
    <row r="14" spans="1:70" ht="15.75" customHeight="1">
      <c r="A14" s="295" t="str">
        <f>Rezultati!A15</f>
        <v>BBBD / AB Sistems</v>
      </c>
      <c r="B14" s="295" t="str">
        <f>Rezultati!B15</f>
        <v>Aleksejs Jelisejevs</v>
      </c>
      <c r="C14" s="300">
        <v>2</v>
      </c>
      <c r="D14" s="300">
        <v>1</v>
      </c>
      <c r="E14" s="300">
        <v>1</v>
      </c>
      <c r="F14" s="300">
        <v>0</v>
      </c>
      <c r="G14" s="300">
        <v>0</v>
      </c>
      <c r="H14" s="300">
        <v>0</v>
      </c>
      <c r="I14" s="300">
        <v>1</v>
      </c>
      <c r="J14" s="300">
        <v>0</v>
      </c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297">
        <f>spliti!AL14+spliti!AK14+spliti!AJ14+spliti!AI14+spliti!AH14+spliti!AG14+spliti!AF14+spliti!AE14+spliti!AD14+spliti!AC14+spliti!AB14+spliti!AA14+spliti!Z14+spliti!Y14+spliti!X14+spliti!W14+spliti!V14+spliti!U14+spliti!T14+spliti!S14+spliti!R14+spliti!Q14+spliti!P14+spliti!O14+spliti!N14+spliti!M14+spliti!L14+spliti!K14+spliti!J14+spliti!I14+spliti!H14+spliti!G14+spliti!F14+spliti!E14+spliti!D14+spliti!C14</f>
        <v>5</v>
      </c>
      <c r="AN14" s="298">
        <f>spliti!AM14*0.3</f>
        <v>1.5000000000000002</v>
      </c>
      <c r="AO14" s="332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</row>
    <row r="15" spans="1:41" ht="15.75" customHeight="1">
      <c r="A15" s="295" t="str">
        <f>Rezultati!A16</f>
        <v>BBBD / AB Sistems</v>
      </c>
      <c r="B15" s="295" t="str">
        <f>Rezultati!B16</f>
        <v>Andrejs Zilgalvis</v>
      </c>
      <c r="C15" s="302">
        <v>0</v>
      </c>
      <c r="D15" s="302">
        <v>1</v>
      </c>
      <c r="E15" s="302">
        <v>0</v>
      </c>
      <c r="F15" s="302">
        <v>2</v>
      </c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297">
        <f>spliti!AL15+spliti!AK15+spliti!AJ15+spliti!AI15+spliti!AH15+spliti!AG15+spliti!AF15+spliti!AE15+spliti!AD15+spliti!AC15+spliti!AB15+spliti!AA15+spliti!Z15+spliti!Y15+spliti!X15+spliti!W15+spliti!V15+spliti!U15+spliti!T15+spliti!S15+spliti!R15+spliti!Q15+spliti!P15+spliti!O15+spliti!N15+spliti!M15+spliti!L15+spliti!K15+spliti!J15+spliti!I15+spliti!H15+spliti!G15+spliti!F15+spliti!E15+spliti!D15+spliti!C15</f>
        <v>3</v>
      </c>
      <c r="AN15" s="298">
        <f>spliti!AM15*0.3</f>
        <v>0.9000000000000001</v>
      </c>
      <c r="AO15" s="332"/>
    </row>
    <row r="16" spans="1:41" ht="15.75" customHeight="1">
      <c r="A16" s="288" t="str">
        <f>Rezultati!A17</f>
        <v>Returned</v>
      </c>
      <c r="B16" s="288" t="str">
        <f>Rezultati!B17</f>
        <v>Maksims Aleksejevs</v>
      </c>
      <c r="C16" s="289">
        <v>2</v>
      </c>
      <c r="D16" s="289">
        <v>0</v>
      </c>
      <c r="E16" s="289">
        <v>3</v>
      </c>
      <c r="F16" s="289">
        <v>3</v>
      </c>
      <c r="G16" s="289">
        <v>0</v>
      </c>
      <c r="H16" s="289">
        <v>0</v>
      </c>
      <c r="I16" s="289">
        <v>0</v>
      </c>
      <c r="J16" s="289">
        <v>1</v>
      </c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90">
        <f>spliti!AL16+spliti!AK16+spliti!AJ16+spliti!AI16+spliti!AH16+spliti!AG16+spliti!AF16+spliti!AE16+spliti!AD16+spliti!AC16+spliti!AB16+spliti!AA16+spliti!Z16+spliti!Y16+spliti!X16+spliti!W16+spliti!V16+spliti!U16+spliti!T16+spliti!S16+spliti!R16+spliti!Q16+spliti!P16+spliti!O16+spliti!N16+spliti!M16+spliti!L16+spliti!K16+spliti!J16+spliti!I16+spliti!H16+spliti!G16+spliti!F16+spliti!E16+spliti!D16+spliti!C16</f>
        <v>9</v>
      </c>
      <c r="AN16" s="291">
        <f>spliti!AM16*0.3</f>
        <v>2.7</v>
      </c>
      <c r="AO16" s="330">
        <f>spliti!AN16+spliti!AN17+spliti!AN18+spliti!AN19+spliti!AN20</f>
        <v>7.2</v>
      </c>
    </row>
    <row r="17" spans="1:41" ht="15.75" customHeight="1">
      <c r="A17" s="288" t="str">
        <f>Rezultati!A18</f>
        <v>Returned</v>
      </c>
      <c r="B17" s="288" t="str">
        <f>Rezultati!B18</f>
        <v>Aleksandrs Komars</v>
      </c>
      <c r="C17" s="292">
        <v>2</v>
      </c>
      <c r="D17" s="292">
        <v>0</v>
      </c>
      <c r="E17" s="292">
        <v>0</v>
      </c>
      <c r="F17" s="292">
        <v>1</v>
      </c>
      <c r="G17" s="292">
        <v>0</v>
      </c>
      <c r="H17" s="292">
        <v>0</v>
      </c>
      <c r="I17" s="292">
        <v>2</v>
      </c>
      <c r="J17" s="292">
        <v>1</v>
      </c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0">
        <f>spliti!AL17+spliti!AK17+spliti!AJ17+spliti!AI17+spliti!AH17+spliti!AG17+spliti!AF17+spliti!AE17+spliti!AD17+spliti!AC17+spliti!AB17+spliti!AA17+spliti!Z17+spliti!Y17+spliti!X17+spliti!W17+spliti!V17+spliti!U17+spliti!T17+spliti!S17+spliti!R17+spliti!Q17+spliti!P17+spliti!O17+spliti!N17+spliti!M17+spliti!L17+spliti!K17+spliti!J17+spliti!I17+spliti!H17+spliti!G17+spliti!F17+spliti!E17+spliti!D17+spliti!C17</f>
        <v>6</v>
      </c>
      <c r="AN17" s="291">
        <f>spliti!AM17*0.3</f>
        <v>1.8000000000000003</v>
      </c>
      <c r="AO17" s="330"/>
    </row>
    <row r="18" spans="1:73" s="303" customFormat="1" ht="15.75" customHeight="1">
      <c r="A18" s="288" t="str">
        <f>Rezultati!A19</f>
        <v>Returned</v>
      </c>
      <c r="B18" s="288" t="str">
        <f>Rezultati!B19</f>
        <v>Aleksandrs Aleksejevs</v>
      </c>
      <c r="C18" s="293">
        <v>1</v>
      </c>
      <c r="D18" s="293">
        <v>2</v>
      </c>
      <c r="E18" s="293">
        <v>1</v>
      </c>
      <c r="F18" s="293">
        <v>2</v>
      </c>
      <c r="G18" s="293">
        <v>2</v>
      </c>
      <c r="H18" s="293">
        <v>0</v>
      </c>
      <c r="I18" s="293">
        <v>0</v>
      </c>
      <c r="J18" s="293">
        <v>1</v>
      </c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0">
        <f>spliti!AL18+spliti!AK18+spliti!AJ18+spliti!AI18+spliti!AH18+spliti!AG18+spliti!AF18+spliti!AE18+spliti!AD18+spliti!AC18+spliti!AB18+spliti!AA18+spliti!Z18+spliti!Y18+spliti!X18+spliti!W18+spliti!V18+spliti!U18+spliti!T18+spliti!S18+spliti!R18+spliti!Q18+spliti!P18+spliti!O18+spliti!N18+spliti!M18+spliti!L18+spliti!K18+spliti!J18+spliti!I18+spliti!H18+spliti!G18+spliti!F18+spliti!E18+spliti!D18+spliti!C18</f>
        <v>9</v>
      </c>
      <c r="AN18" s="291">
        <f>spliti!AM18*0.3</f>
        <v>2.7</v>
      </c>
      <c r="AO18" s="330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1"/>
    </row>
    <row r="19" spans="1:73" s="303" customFormat="1" ht="15.75" customHeight="1">
      <c r="A19" s="288" t="str">
        <f>Rezultati!A20</f>
        <v>Returned</v>
      </c>
      <c r="B19" s="288">
        <f>Rezultati!B20</f>
        <v>0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0">
        <f>spliti!AL19+spliti!AK19+spliti!AJ19+spliti!AI19+spliti!AH19+spliti!AG19+spliti!AF19+spliti!AE19+spliti!AD19+spliti!AC19+spliti!AB19+spliti!AA19+spliti!Z19+spliti!Y19+spliti!X19+spliti!W19+spliti!V19+spliti!U19+spliti!T19+spliti!S19+spliti!R19+spliti!Q19+spliti!P19+spliti!O19+spliti!N19+spliti!M19+spliti!L19+spliti!K19+spliti!J19+spliti!I19+spliti!H19+spliti!G19+spliti!F19+spliti!E19+spliti!D19+spliti!C19</f>
        <v>0</v>
      </c>
      <c r="AN19" s="291">
        <f>spliti!AM19*0.3</f>
        <v>0</v>
      </c>
      <c r="AO19" s="330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</row>
    <row r="20" spans="1:73" s="303" customFormat="1" ht="15.75" customHeight="1">
      <c r="A20" s="288" t="str">
        <f>Rezultati!A21</f>
        <v>Returned</v>
      </c>
      <c r="B20" s="288">
        <f>Rezultati!B21</f>
        <v>0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0">
        <f>spliti!AL20+spliti!AK20+spliti!AJ20+spliti!AI20+spliti!AH20+spliti!AG20+spliti!AF20+spliti!AE20+spliti!AD20+spliti!AC20+spliti!AB20+spliti!AA20+spliti!Z20+spliti!Y20+spliti!X20+spliti!W20+spliti!V20+spliti!U20+spliti!T20+spliti!S20+spliti!R20+spliti!Q20+spliti!P20+spliti!O20+spliti!N20+spliti!M20+spliti!L20+spliti!K20+spliti!J20+spliti!I20+spliti!H20+spliti!G20+spliti!F20+spliti!E20+spliti!D20+spliti!C20</f>
        <v>0</v>
      </c>
      <c r="AN20" s="291">
        <f>spliti!AM20*0.3</f>
        <v>0</v>
      </c>
      <c r="AO20" s="330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</row>
    <row r="21" spans="1:73" s="303" customFormat="1" ht="15.75" customHeight="1">
      <c r="A21" s="295" t="str">
        <f>Rezultati!A22</f>
        <v>SamoKat </v>
      </c>
      <c r="B21" s="295" t="str">
        <f>Rezultati!B22</f>
        <v>Aleksandrs Rucevics</v>
      </c>
      <c r="C21" s="296">
        <v>1</v>
      </c>
      <c r="D21" s="296">
        <v>1</v>
      </c>
      <c r="E21" s="296">
        <v>2</v>
      </c>
      <c r="F21" s="296">
        <v>0</v>
      </c>
      <c r="G21" s="296">
        <v>1</v>
      </c>
      <c r="H21" s="296">
        <v>1</v>
      </c>
      <c r="I21" s="296">
        <v>2</v>
      </c>
      <c r="J21" s="296">
        <v>0</v>
      </c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7">
        <f>spliti!AL21+spliti!AK21+spliti!AJ21+spliti!AI21+spliti!AH21+spliti!AG21+spliti!AF21+spliti!AE21+spliti!AD21+spliti!AC21+spliti!AB21+spliti!AA21+spliti!Z21+spliti!Y21+spliti!X21+spliti!W21+spliti!V21+spliti!U21+spliti!T21+spliti!S21+spliti!R21+spliti!Q21+spliti!P21+spliti!O21+spliti!N21+spliti!M21+spliti!L21+spliti!K21+spliti!J21+spliti!I21+spliti!H21+spliti!G21+spliti!F21+spliti!E21+spliti!D21+spliti!C21</f>
        <v>8</v>
      </c>
      <c r="AN21" s="298">
        <f>spliti!AM21*0.3</f>
        <v>2.4000000000000004</v>
      </c>
      <c r="AO21" s="333">
        <f>AN21+AN22+AN23+AN24+AN25+AN26+AN27</f>
        <v>8.400000000000002</v>
      </c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</row>
    <row r="22" spans="1:73" s="303" customFormat="1" ht="15.75" customHeight="1">
      <c r="A22" s="295" t="str">
        <f>Rezultati!A23</f>
        <v>SamoKat </v>
      </c>
      <c r="B22" s="295" t="str">
        <f>Rezultati!B23</f>
        <v>Ivars Vizulis</v>
      </c>
      <c r="C22" s="299">
        <v>1</v>
      </c>
      <c r="D22" s="299">
        <v>1</v>
      </c>
      <c r="E22" s="299">
        <v>3</v>
      </c>
      <c r="F22" s="299">
        <v>2</v>
      </c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7">
        <f>spliti!AL22+spliti!AK22+spliti!AJ22+spliti!AI22+spliti!AH22+spliti!AG22+spliti!AF22+spliti!AE22+spliti!AD22+spliti!AC22+spliti!AB22+spliti!AA22+spliti!Z22+spliti!Y22+spliti!X22+spliti!W22+spliti!V22+spliti!U22+spliti!T22+spliti!S22+spliti!R22+spliti!Q22+spliti!P22+spliti!O22+spliti!N22+spliti!M22+spliti!L22+spliti!K22+spliti!J22+spliti!I22+spliti!H22+spliti!G22+spliti!F22+spliti!E22+spliti!D22+spliti!C22</f>
        <v>7</v>
      </c>
      <c r="AN22" s="298">
        <f>spliti!AM22*0.3</f>
        <v>2.1000000000000005</v>
      </c>
      <c r="AO22" s="333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</row>
    <row r="23" spans="1:73" s="303" customFormat="1" ht="15.75" customHeight="1">
      <c r="A23" s="295" t="str">
        <f>Rezultati!A24</f>
        <v>SamoKat </v>
      </c>
      <c r="B23" s="295" t="str">
        <f>Rezultati!B24</f>
        <v>Verners Veidulis</v>
      </c>
      <c r="C23" s="300">
        <v>4</v>
      </c>
      <c r="D23" s="300">
        <v>0</v>
      </c>
      <c r="E23" s="300">
        <v>3</v>
      </c>
      <c r="F23" s="300">
        <v>1</v>
      </c>
      <c r="G23" s="300">
        <v>1</v>
      </c>
      <c r="H23" s="300">
        <v>0</v>
      </c>
      <c r="I23" s="300">
        <v>0</v>
      </c>
      <c r="J23" s="300">
        <v>1</v>
      </c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297">
        <f>spliti!AL23+spliti!AK23+spliti!AJ23+spliti!AI23+spliti!AH23+spliti!AG23+spliti!AF23+spliti!AE23+spliti!AD23+spliti!AC23+spliti!AB23+spliti!AA23+spliti!Z23+spliti!Y23+spliti!X23+spliti!W23+spliti!V23+spliti!U23+spliti!T23+spliti!S23+spliti!R23+spliti!Q23+spliti!P23+spliti!O23+spliti!N23+spliti!M23+spliti!L23+spliti!K23+spliti!J23+spliti!I23+spliti!H23+spliti!G23+spliti!F23+spliti!E23+spliti!D23+spliti!C23</f>
        <v>10</v>
      </c>
      <c r="AN23" s="298">
        <f>spliti!AM23*0.3</f>
        <v>3.0000000000000004</v>
      </c>
      <c r="AO23" s="333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</row>
    <row r="24" spans="1:73" s="303" customFormat="1" ht="15.75" customHeight="1">
      <c r="A24" s="295" t="str">
        <f>Rezultati!A25</f>
        <v>SamoKat </v>
      </c>
      <c r="B24" s="295" t="str">
        <f>Rezultati!B25</f>
        <v>Arvils Sproģis</v>
      </c>
      <c r="C24" s="300"/>
      <c r="D24" s="300"/>
      <c r="E24" s="300"/>
      <c r="F24" s="300"/>
      <c r="G24" s="300">
        <v>0</v>
      </c>
      <c r="H24" s="300">
        <v>0</v>
      </c>
      <c r="I24" s="300">
        <v>2</v>
      </c>
      <c r="J24" s="300">
        <v>1</v>
      </c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297">
        <f>spliti!AL24+spliti!AK24+spliti!AJ24+spliti!AI24+spliti!AH24+spliti!AG24+spliti!AF24+spliti!AE24+spliti!AD24+spliti!AC24+spliti!AB24+spliti!AA24+spliti!Z24+spliti!Y24+spliti!X24+spliti!W24+spliti!V24+spliti!U24+spliti!T24+spliti!S24+spliti!R24+spliti!Q24+spliti!P24+spliti!O24+spliti!N24+spliti!M24+spliti!L24+spliti!K24+spliti!J24+spliti!I24+spliti!H24+spliti!G24+spliti!F24+spliti!E24+spliti!D24+spliti!C24</f>
        <v>3</v>
      </c>
      <c r="AN24" s="298">
        <f>spliti!AM24*0.3</f>
        <v>0.9000000000000001</v>
      </c>
      <c r="AO24" s="333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</row>
    <row r="25" spans="1:73" s="303" customFormat="1" ht="15.75" customHeight="1">
      <c r="A25" s="295" t="str">
        <f>Rezultati!A27</f>
        <v>SamoKat </v>
      </c>
      <c r="B25" s="295">
        <f>Rezultati!B27</f>
        <v>0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297">
        <f>spliti!AL25+spliti!AK25+spliti!AJ25+spliti!AI25+spliti!AH25+spliti!AG25+spliti!AF25+spliti!AE25+spliti!AD25+spliti!AC25+spliti!AB25+spliti!AA25+spliti!Z25+spliti!Y25+spliti!X25+spliti!W25+spliti!V25+spliti!U25+spliti!T25+spliti!S25+spliti!R25+spliti!Q25+spliti!P25+spliti!O25+spliti!N25+spliti!M25+spliti!L25+spliti!K25+spliti!J25+spliti!I25+spliti!H25+spliti!G25+spliti!F25+spliti!E25+spliti!D25+spliti!C25</f>
        <v>0</v>
      </c>
      <c r="AN25" s="298">
        <f>spliti!AM25*0.3</f>
        <v>0</v>
      </c>
      <c r="AO25" s="333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</row>
    <row r="26" spans="1:73" s="303" customFormat="1" ht="15.75" customHeight="1">
      <c r="A26" s="295" t="str">
        <f>Rezultati!A26</f>
        <v>SamoKat </v>
      </c>
      <c r="B26" s="295" t="str">
        <f>Rezultati!B26</f>
        <v>Kaspars Beķeris</v>
      </c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297">
        <f>spliti!AL26+spliti!AK26+spliti!AJ26+spliti!AI26+spliti!AH26+spliti!AG26+spliti!AF26+spliti!AE26+spliti!AD26+spliti!AC26+spliti!AB26+spliti!AA26+spliti!Z26+spliti!Y26+spliti!X26+spliti!W26+spliti!V26+spliti!U26+spliti!T26+spliti!S26+spliti!R26+spliti!Q26+spliti!P26+spliti!O26+spliti!N26+spliti!M26+spliti!L26+spliti!K26+spliti!J26+spliti!I26+spliti!H26+spliti!G26+spliti!F26+spliti!E26+spliti!D26+spliti!C26</f>
        <v>0</v>
      </c>
      <c r="AN26" s="298">
        <f>spliti!AM26*0.3</f>
        <v>0</v>
      </c>
      <c r="AO26" s="333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</row>
    <row r="27" spans="1:73" s="303" customFormat="1" ht="15.75" customHeight="1">
      <c r="A27" s="295" t="str">
        <f>Rezultati!A28</f>
        <v>SamoKat </v>
      </c>
      <c r="B27" s="295" t="str">
        <f>Rezultati!B28</f>
        <v>Artūrs Maslovs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297">
        <f>spliti!AL27+spliti!AK27+spliti!AJ27+spliti!AI27+spliti!AH27+spliti!AG27+spliti!AF27+spliti!AE27+spliti!AD27+spliti!AC27+spliti!AB27+spliti!AA27+spliti!Z27+spliti!Y27+spliti!X27+spliti!W27+spliti!V27+spliti!U27+spliti!T27+spliti!S27+spliti!R27+spliti!Q27+spliti!P27+spliti!O27+spliti!N27+spliti!M27+spliti!L27+spliti!K27+spliti!J27+spliti!I27+spliti!H27+spliti!G27+spliti!F27+spliti!E27+spliti!D27+spliti!C27</f>
        <v>0</v>
      </c>
      <c r="AN27" s="298">
        <f>spliti!AM27*0.3</f>
        <v>0</v>
      </c>
      <c r="AO27" s="333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</row>
    <row r="28" spans="1:73" s="303" customFormat="1" ht="15.75" customHeight="1">
      <c r="A28" s="288" t="str">
        <f>Rezultati!A29</f>
        <v>NB-1</v>
      </c>
      <c r="B28" s="288" t="str">
        <f>Rezultati!B29</f>
        <v>Ģirts Gabrāns</v>
      </c>
      <c r="C28" s="289">
        <v>1</v>
      </c>
      <c r="D28" s="289">
        <v>1</v>
      </c>
      <c r="E28" s="289">
        <v>1</v>
      </c>
      <c r="F28" s="289">
        <v>1</v>
      </c>
      <c r="G28" s="289">
        <v>0</v>
      </c>
      <c r="H28" s="289">
        <v>0</v>
      </c>
      <c r="I28" s="289">
        <v>2</v>
      </c>
      <c r="J28" s="289">
        <v>1</v>
      </c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90">
        <f>spliti!AL28+spliti!AK28+spliti!AJ28+spliti!AI28+spliti!AH28+spliti!AG28+spliti!AF28+spliti!AE28+spliti!AD28+spliti!AC28+spliti!AB28+spliti!AA28+spliti!Z28+spliti!Y28+spliti!X28+spliti!W28+spliti!V28+spliti!U28+spliti!T28+spliti!S28+spliti!R28+spliti!Q28+spliti!P28+spliti!O28+spliti!N28+spliti!M28+spliti!L28+spliti!K28+spliti!J28+spliti!I28+spliti!H28+spliti!G28+spliti!F28+spliti!E28+spliti!D28+spliti!C28</f>
        <v>7</v>
      </c>
      <c r="AN28" s="291">
        <f>spliti!AM28*0.3</f>
        <v>2.1000000000000005</v>
      </c>
      <c r="AO28" s="334">
        <f>spliti!AN28+spliti!AN29+spliti!AN30+spliti!AN31+spliti!AN32+spliti!AN33</f>
        <v>6.900000000000001</v>
      </c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1"/>
      <c r="BU28" s="301"/>
    </row>
    <row r="29" spans="1:73" s="303" customFormat="1" ht="15.75" customHeight="1">
      <c r="A29" s="288" t="str">
        <f>Rezultati!A30</f>
        <v>NB-1</v>
      </c>
      <c r="B29" s="288" t="str">
        <f>Rezultati!B30</f>
        <v>Dainis Mauriņš</v>
      </c>
      <c r="C29" s="292">
        <v>0</v>
      </c>
      <c r="D29" s="292">
        <v>1</v>
      </c>
      <c r="E29" s="292">
        <v>3</v>
      </c>
      <c r="F29" s="292">
        <v>2</v>
      </c>
      <c r="G29" s="292">
        <v>1</v>
      </c>
      <c r="H29" s="292">
        <v>0</v>
      </c>
      <c r="I29" s="292">
        <v>0</v>
      </c>
      <c r="J29" s="292">
        <v>1</v>
      </c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0">
        <f>spliti!AL29+spliti!AK29+spliti!AJ29+spliti!AI29+spliti!AH29+spliti!AG29+spliti!AF29+spliti!AE29+spliti!AD29+spliti!AC29+spliti!AB29+spliti!AA29+spliti!Z29+spliti!Y29+spliti!X29+spliti!W29+spliti!V29+spliti!U29+spliti!T29+spliti!S29+spliti!R29+spliti!Q29+spliti!P29+spliti!O29+spliti!N29+spliti!M29+spliti!L29+spliti!K29+spliti!J29+spliti!I29+spliti!H29+spliti!G29+spliti!F29+spliti!E29+spliti!D29+spliti!C29</f>
        <v>8</v>
      </c>
      <c r="AN29" s="291">
        <f>spliti!AM29*0.3</f>
        <v>2.4000000000000004</v>
      </c>
      <c r="AO29" s="334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</row>
    <row r="30" spans="1:73" s="303" customFormat="1" ht="15.75" customHeight="1">
      <c r="A30" s="288" t="str">
        <f>Rezultati!A31</f>
        <v>NB-1</v>
      </c>
      <c r="B30" s="288" t="str">
        <f>Rezultati!B31</f>
        <v>Vladimirs Lagunovs</v>
      </c>
      <c r="C30" s="293"/>
      <c r="D30" s="293"/>
      <c r="E30" s="293"/>
      <c r="F30" s="293"/>
      <c r="G30" s="293">
        <v>1</v>
      </c>
      <c r="H30" s="293">
        <v>1</v>
      </c>
      <c r="I30" s="293">
        <v>0</v>
      </c>
      <c r="J30" s="293">
        <v>2</v>
      </c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0">
        <f>spliti!AL30+spliti!AK30+spliti!AJ30+spliti!AI30+spliti!AH30+spliti!AG30+spliti!AF30+spliti!AE30+spliti!AD30+spliti!AC30+spliti!AB30+spliti!AA30+spliti!Z30+spliti!Y30+spliti!X30+spliti!W30+spliti!V30+spliti!U30+spliti!T30+spliti!S30+spliti!R30+spliti!Q30+spliti!P30+spliti!O30+spliti!N30+spliti!M30+spliti!L30+spliti!K30+spliti!J30+spliti!I30+spliti!H30+spliti!G30+spliti!F30+spliti!E30+spliti!D30+spliti!C30</f>
        <v>4</v>
      </c>
      <c r="AN30" s="291">
        <f>spliti!AM30*0.3</f>
        <v>1.2000000000000002</v>
      </c>
      <c r="AO30" s="334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</row>
    <row r="31" spans="1:73" s="303" customFormat="1" ht="15.75" customHeight="1">
      <c r="A31" s="288" t="str">
        <f>Rezultati!A32</f>
        <v>NB-1</v>
      </c>
      <c r="B31" s="288" t="str">
        <f>Rezultati!B32</f>
        <v>Jānis Nalivaiko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0">
        <f>spliti!AL31+spliti!AK31+spliti!AJ31+spliti!AI31+spliti!AH31+spliti!AG31+spliti!AF31+spliti!AE31+spliti!AD31+spliti!AC31+spliti!AB31+spliti!AA31+spliti!Z31+spliti!Y31+spliti!X31+spliti!W31+spliti!V31+spliti!U31+spliti!T31+spliti!S31+spliti!R31+spliti!Q31+spliti!P31+spliti!O31+spliti!N31+spliti!M31+spliti!L31+spliti!K31+spliti!J31+spliti!I31+spliti!H31+spliti!G31+spliti!F31+spliti!E31+spliti!D31+spliti!C31</f>
        <v>0</v>
      </c>
      <c r="AN31" s="291">
        <f>spliti!AM31*0.3</f>
        <v>0</v>
      </c>
      <c r="AO31" s="334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</row>
    <row r="32" spans="1:50" s="303" customFormat="1" ht="15.75" customHeight="1">
      <c r="A32" s="288" t="str">
        <f>Rezultati!A33</f>
        <v>NB-1</v>
      </c>
      <c r="B32" s="288" t="str">
        <f>Rezultati!B33</f>
        <v>aklais rezultāts</v>
      </c>
      <c r="C32" s="294">
        <v>1</v>
      </c>
      <c r="D32" s="294">
        <v>1</v>
      </c>
      <c r="E32" s="294">
        <v>1</v>
      </c>
      <c r="F32" s="294">
        <v>1</v>
      </c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0">
        <f>spliti!AL32+spliti!AK32+spliti!AJ32+spliti!AI32+spliti!AH32+spliti!AG32+spliti!AF32+spliti!AE32+spliti!AD32+spliti!AC32+spliti!AB32+spliti!AA32+spliti!Z32+spliti!Y32+spliti!X32+spliti!W32+spliti!V32+spliti!U32+spliti!T32+spliti!S32+spliti!R32+spliti!Q32+spliti!P32+spliti!O32+spliti!N32+spliti!M32+spliti!L32+spliti!K32+spliti!J32+spliti!I32+spliti!H32+spliti!G32+spliti!F32+spliti!E32+spliti!D32+spliti!C32</f>
        <v>4</v>
      </c>
      <c r="AN32" s="291">
        <f>spliti!AM32*0.3</f>
        <v>1.2000000000000002</v>
      </c>
      <c r="AO32" s="334"/>
      <c r="AP32" s="301"/>
      <c r="AQ32" s="301"/>
      <c r="AR32" s="301"/>
      <c r="AS32" s="301"/>
      <c r="AT32" s="301"/>
      <c r="AU32" s="301"/>
      <c r="AV32" s="301"/>
      <c r="AW32" s="301"/>
      <c r="AX32" s="301"/>
    </row>
    <row r="33" spans="1:50" s="303" customFormat="1" ht="15.75" customHeight="1">
      <c r="A33" s="288" t="str">
        <f>Rezultati!A34</f>
        <v>NB-1</v>
      </c>
      <c r="B33" s="288">
        <f>Rezultati!B34</f>
        <v>0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90">
        <f>spliti!AL33+spliti!AK33+spliti!AJ33+spliti!AI33+spliti!AH33+spliti!AG33+spliti!AF33+spliti!AE33+spliti!AD33+spliti!AC33+spliti!AB33+spliti!AA33+spliti!Z33+spliti!Y33+spliti!X33+spliti!W33+spliti!V33+spliti!U33+spliti!T33+spliti!S33+spliti!R33+spliti!Q33+spliti!P33+spliti!O33+spliti!N33+spliti!M33+spliti!L33+spliti!K33+spliti!J33+spliti!I33+spliti!H33+spliti!G33+spliti!F33+spliti!E33+spliti!D33+spliti!C33</f>
        <v>0</v>
      </c>
      <c r="AN33" s="291">
        <f>spliti!AM33*0.3</f>
        <v>0</v>
      </c>
      <c r="AO33" s="334"/>
      <c r="AP33" s="301"/>
      <c r="AQ33" s="301"/>
      <c r="AR33" s="301"/>
      <c r="AS33" s="301"/>
      <c r="AT33" s="301"/>
      <c r="AU33" s="301"/>
      <c r="AV33" s="301"/>
      <c r="AW33" s="301"/>
      <c r="AX33" s="301"/>
    </row>
    <row r="34" spans="1:50" s="303" customFormat="1" ht="15.75" customHeight="1">
      <c r="A34" s="295" t="str">
        <f>Rezultati!A35</f>
        <v>Universal Services</v>
      </c>
      <c r="B34" s="295" t="str">
        <f>Rezultati!B35</f>
        <v>Elvijs Volkops</v>
      </c>
      <c r="C34" s="299">
        <v>1</v>
      </c>
      <c r="D34" s="299">
        <v>1</v>
      </c>
      <c r="E34" s="299">
        <v>0</v>
      </c>
      <c r="F34" s="299">
        <v>1</v>
      </c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7">
        <f>spliti!AL34+spliti!AK34+spliti!AJ34+spliti!AI34+spliti!AH34+spliti!AG34+spliti!AF34+spliti!AE34+spliti!AD34+spliti!AC34+spliti!AB34+spliti!AA34+spliti!Z34+spliti!Y34+spliti!X34+spliti!W34+spliti!V34+spliti!U34+spliti!T34+spliti!S34+spliti!R34+spliti!Q34+spliti!P34+spliti!O34+spliti!N34+spliti!M34+spliti!L34+spliti!K34+spliti!J34+spliti!I34+spliti!H34+spliti!G34+spliti!F34+spliti!E34+spliti!D34+spliti!C34</f>
        <v>3</v>
      </c>
      <c r="AN34" s="298">
        <f>spliti!AM34*0.3</f>
        <v>0.9000000000000001</v>
      </c>
      <c r="AO34" s="332">
        <f>spliti!AN34+spliti!AN35+spliti!AN36+spliti!AN37+spliti!AN38</f>
        <v>6.9</v>
      </c>
      <c r="AP34" s="301"/>
      <c r="AQ34" s="301"/>
      <c r="AR34" s="301"/>
      <c r="AS34" s="301"/>
      <c r="AT34" s="301"/>
      <c r="AU34" s="301"/>
      <c r="AV34" s="301"/>
      <c r="AW34" s="301"/>
      <c r="AX34" s="301"/>
    </row>
    <row r="35" spans="1:50" s="303" customFormat="1" ht="15.75" customHeight="1">
      <c r="A35" s="295" t="str">
        <f>Rezultati!A36</f>
        <v>Universal Services</v>
      </c>
      <c r="B35" s="295" t="str">
        <f>Rezultati!B36</f>
        <v>Rihards Meijers</v>
      </c>
      <c r="C35" s="300">
        <v>3</v>
      </c>
      <c r="D35" s="300">
        <v>0</v>
      </c>
      <c r="E35" s="300">
        <v>1</v>
      </c>
      <c r="F35" s="300">
        <v>0</v>
      </c>
      <c r="G35" s="300">
        <v>1</v>
      </c>
      <c r="H35" s="300">
        <v>2</v>
      </c>
      <c r="I35" s="300">
        <v>1</v>
      </c>
      <c r="J35" s="300">
        <v>1</v>
      </c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297">
        <f>spliti!AL35+spliti!AK35+spliti!AJ35+spliti!AI35+spliti!AH35+spliti!AG35+spliti!AF35+spliti!AE35+spliti!AD35+spliti!AC35+spliti!AB35+spliti!AA35+spliti!Z35+spliti!Y35+spliti!X35+spliti!W35+spliti!V35+spliti!U35+spliti!T35+spliti!S35+spliti!R35+spliti!Q35+spliti!P35+spliti!O35+spliti!N35+spliti!M35+spliti!L35+spliti!K35+spliti!J35+spliti!I35+spliti!H35+spliti!G35+spliti!F35+spliti!E35+spliti!D35+spliti!C35</f>
        <v>9</v>
      </c>
      <c r="AN35" s="298">
        <f>spliti!AM35*0.3</f>
        <v>2.7</v>
      </c>
      <c r="AO35" s="332"/>
      <c r="AP35" s="301"/>
      <c r="AQ35" s="301"/>
      <c r="AR35" s="301"/>
      <c r="AS35" s="301"/>
      <c r="AT35" s="301"/>
      <c r="AU35" s="301"/>
      <c r="AV35" s="301"/>
      <c r="AW35" s="301"/>
      <c r="AX35" s="301"/>
    </row>
    <row r="36" spans="1:50" s="303" customFormat="1" ht="15.75" customHeight="1">
      <c r="A36" s="295" t="str">
        <f>Rezultati!A37</f>
        <v>Universal Services</v>
      </c>
      <c r="B36" s="295" t="str">
        <f>Rezultati!B37</f>
        <v>Eduards Kobiļuks</v>
      </c>
      <c r="C36" s="300">
        <v>2</v>
      </c>
      <c r="D36" s="300">
        <v>1</v>
      </c>
      <c r="E36" s="300">
        <v>1</v>
      </c>
      <c r="F36" s="300">
        <v>1</v>
      </c>
      <c r="G36" s="300">
        <v>0</v>
      </c>
      <c r="H36" s="300">
        <v>0</v>
      </c>
      <c r="I36" s="300">
        <v>0</v>
      </c>
      <c r="J36" s="300">
        <v>1</v>
      </c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297">
        <f>spliti!AL36+spliti!AK36+spliti!AJ36+spliti!AI36+spliti!AH36+spliti!AG36+spliti!AF36+spliti!AE36+spliti!AD36+spliti!AC36+spliti!AB36+spliti!AA36+spliti!Z36+spliti!Y36+spliti!X36+spliti!W36+spliti!V36+spliti!U36+spliti!T36+spliti!S36+spliti!R36+spliti!Q36+spliti!P36+spliti!O36+spliti!N36+spliti!M36+spliti!L36+spliti!K36+spliti!J36+spliti!I36+spliti!H36+spliti!G36+spliti!F36+spliti!E36+spliti!D36+spliti!C36</f>
        <v>6</v>
      </c>
      <c r="AN36" s="298">
        <f>spliti!AM36*0.3</f>
        <v>1.8000000000000003</v>
      </c>
      <c r="AO36" s="332"/>
      <c r="AP36" s="301"/>
      <c r="AQ36" s="301"/>
      <c r="AR36" s="301"/>
      <c r="AS36" s="301"/>
      <c r="AT36" s="301"/>
      <c r="AU36" s="301"/>
      <c r="AV36" s="301"/>
      <c r="AW36" s="301"/>
      <c r="AX36" s="301"/>
    </row>
    <row r="37" spans="1:50" s="303" customFormat="1" ht="15.75" customHeight="1">
      <c r="A37" s="295" t="str">
        <f>Rezultati!A38</f>
        <v>Universal Services</v>
      </c>
      <c r="B37" s="295" t="str">
        <f>Rezultati!B38</f>
        <v>Kārlis Lanģis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297">
        <f>spliti!AL37+spliti!AK37+spliti!AJ37+spliti!AI37+spliti!AH37+spliti!AG37+spliti!AF37+spliti!AE37+spliti!AD37+spliti!AC37+spliti!AB37+spliti!AA37+spliti!Z37+spliti!Y37+spliti!X37+spliti!W37+spliti!V37+spliti!U37+spliti!T37+spliti!S37+spliti!R37+spliti!Q37+spliti!P37+spliti!O37+spliti!N37+spliti!M37+spliti!L37+spliti!K37+spliti!J37+spliti!I37+spliti!H37+spliti!G37+spliti!F37+spliti!E37+spliti!D37+spliti!C37</f>
        <v>0</v>
      </c>
      <c r="AN37" s="298">
        <f>spliti!AM37*0.3</f>
        <v>0</v>
      </c>
      <c r="AO37" s="332"/>
      <c r="AP37" s="301"/>
      <c r="AQ37" s="301"/>
      <c r="AR37" s="301"/>
      <c r="AS37" s="301"/>
      <c r="AT37" s="301"/>
      <c r="AU37" s="301"/>
      <c r="AV37" s="301"/>
      <c r="AW37" s="301"/>
      <c r="AX37" s="301"/>
    </row>
    <row r="38" spans="1:50" s="303" customFormat="1" ht="15.75" customHeight="1">
      <c r="A38" s="295" t="str">
        <f>Rezultati!A39</f>
        <v>Universal Services</v>
      </c>
      <c r="B38" s="295" t="str">
        <f>Rezultati!B39</f>
        <v>Ilmārs Valeinis</v>
      </c>
      <c r="C38" s="296"/>
      <c r="D38" s="296"/>
      <c r="E38" s="296"/>
      <c r="F38" s="296"/>
      <c r="G38" s="296">
        <v>1</v>
      </c>
      <c r="H38" s="296">
        <v>2</v>
      </c>
      <c r="I38" s="296">
        <v>1</v>
      </c>
      <c r="J38" s="296">
        <v>1</v>
      </c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7">
        <f>spliti!AL38+spliti!AK38+spliti!AJ38+spliti!AI38+spliti!AH38+spliti!AG38+spliti!AF38+spliti!AE38+spliti!AD38+spliti!AC38+spliti!AB38+spliti!AA38+spliti!Z38+spliti!Y38+spliti!X38+spliti!W38+spliti!V38+spliti!U38+spliti!T38+spliti!S38+spliti!R38+spliti!Q38+spliti!P38+spliti!O38+spliti!N38+spliti!M38+spliti!L38+spliti!K38+spliti!J38+spliti!I38+spliti!H38+spliti!G38+spliti!F38+spliti!E38+spliti!D38+spliti!C38</f>
        <v>5</v>
      </c>
      <c r="AN38" s="298">
        <f>spliti!AM38*0.3</f>
        <v>1.5000000000000002</v>
      </c>
      <c r="AO38" s="332"/>
      <c r="AP38" s="301"/>
      <c r="AQ38" s="301"/>
      <c r="AR38" s="301"/>
      <c r="AS38" s="301"/>
      <c r="AT38" s="301"/>
      <c r="AU38" s="301"/>
      <c r="AV38" s="301"/>
      <c r="AW38" s="301"/>
      <c r="AX38" s="301"/>
    </row>
    <row r="39" spans="1:50" ht="15.75" customHeight="1">
      <c r="A39" s="288" t="str">
        <f>Rezultati!A40</f>
        <v>SigusDAX</v>
      </c>
      <c r="B39" s="288" t="str">
        <f>Rezultati!B40</f>
        <v>Maksims Isajevs</v>
      </c>
      <c r="C39" s="292"/>
      <c r="D39" s="292"/>
      <c r="E39" s="292"/>
      <c r="F39" s="292"/>
      <c r="G39" s="292">
        <v>1</v>
      </c>
      <c r="H39" s="292">
        <v>0</v>
      </c>
      <c r="I39" s="292">
        <v>1</v>
      </c>
      <c r="J39" s="292">
        <v>0</v>
      </c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0">
        <f>spliti!AL39+spliti!AK39+spliti!AJ39+spliti!AI39+spliti!AH39+spliti!AG39+spliti!AF39+spliti!AE39+spliti!AD39+spliti!AC39+spliti!AB39+spliti!AA39+spliti!Z39+spliti!Y39+spliti!X39+spliti!W39+spliti!V39+spliti!U39+spliti!T39+spliti!S39+spliti!R39+spliti!Q39+spliti!P39+spliti!O39+spliti!N39+spliti!M39+spliti!L39+spliti!K39+spliti!J39+spliti!I39+spliti!H39+spliti!G39+spliti!F39+spliti!E39+spliti!D39+spliti!C39</f>
        <v>2</v>
      </c>
      <c r="AN39" s="291">
        <f>spliti!AM39*0.3</f>
        <v>0.6000000000000001</v>
      </c>
      <c r="AO39" s="330">
        <f>spliti!AN39+spliti!AN40+spliti!AN41+spliti!AN42+spliti!AN43</f>
        <v>5.100000000000001</v>
      </c>
      <c r="AP39" s="301"/>
      <c r="AQ39" s="301"/>
      <c r="AR39" s="301"/>
      <c r="AS39" s="301"/>
      <c r="AT39" s="301"/>
      <c r="AU39" s="301"/>
      <c r="AV39" s="301"/>
      <c r="AW39" s="301"/>
      <c r="AX39" s="301"/>
    </row>
    <row r="40" spans="1:50" ht="15.75" customHeight="1">
      <c r="A40" s="288" t="str">
        <f>Rezultati!A41</f>
        <v>SigusDAX</v>
      </c>
      <c r="B40" s="288" t="str">
        <f>Rezultati!B41</f>
        <v>Elena Blagova</v>
      </c>
      <c r="C40" s="293">
        <v>2</v>
      </c>
      <c r="D40" s="293">
        <v>0</v>
      </c>
      <c r="E40" s="293">
        <v>0</v>
      </c>
      <c r="F40" s="293">
        <v>2</v>
      </c>
      <c r="G40" s="293">
        <v>0</v>
      </c>
      <c r="H40" s="293">
        <v>0</v>
      </c>
      <c r="I40" s="293">
        <v>0</v>
      </c>
      <c r="J40" s="293">
        <v>1</v>
      </c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0">
        <f>spliti!AL40+spliti!AK40+spliti!AJ40+spliti!AI40+spliti!AH40+spliti!AG40+spliti!AF40+spliti!AE40+spliti!AD40+spliti!AC40+spliti!AB40+spliti!AA40+spliti!Z40+spliti!Y40+spliti!X40+spliti!W40+spliti!V40+spliti!U40+spliti!T40+spliti!S40+spliti!R40+spliti!Q40+spliti!P40+spliti!O40+spliti!N40+spliti!M40+spliti!L40+spliti!K40+spliti!J40+spliti!I40+spliti!H40+spliti!G40+spliti!F40+spliti!E40+spliti!D40+spliti!C40</f>
        <v>5</v>
      </c>
      <c r="AN40" s="291">
        <f>spliti!AM40*0.3</f>
        <v>1.5000000000000002</v>
      </c>
      <c r="AO40" s="330"/>
      <c r="AP40" s="301"/>
      <c r="AQ40" s="301"/>
      <c r="AR40" s="301"/>
      <c r="AS40" s="301"/>
      <c r="AT40" s="301"/>
      <c r="AU40" s="301"/>
      <c r="AV40" s="301"/>
      <c r="AW40" s="301"/>
      <c r="AX40" s="301"/>
    </row>
    <row r="41" spans="1:50" ht="15.75" customHeight="1">
      <c r="A41" s="288" t="str">
        <f>Rezultati!A42</f>
        <v>SigusDAX</v>
      </c>
      <c r="B41" s="288" t="str">
        <f>Rezultati!B42</f>
        <v>Sigutis Briedis</v>
      </c>
      <c r="C41" s="293">
        <v>1</v>
      </c>
      <c r="D41" s="293">
        <v>2</v>
      </c>
      <c r="E41" s="293">
        <v>2</v>
      </c>
      <c r="F41" s="293">
        <v>1</v>
      </c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0">
        <f>spliti!AL41+spliti!AK41+spliti!AJ41+spliti!AI41+spliti!AH41+spliti!AG41+spliti!AF41+spliti!AE41+spliti!AD41+spliti!AC41+spliti!AB41+spliti!AA41+spliti!Z41+spliti!Y41+spliti!X41+spliti!W41+spliti!V41+spliti!U41+spliti!T41+spliti!S41+spliti!R41+spliti!Q41+spliti!P41+spliti!O41+spliti!N41+spliti!M41+spliti!L41+spliti!K41+spliti!J41+spliti!I41+spliti!H41+spliti!G41+spliti!F41+spliti!E41+spliti!D41+spliti!C41</f>
        <v>6</v>
      </c>
      <c r="AN41" s="291">
        <f>spliti!AM41*0.3</f>
        <v>1.8000000000000003</v>
      </c>
      <c r="AO41" s="330"/>
      <c r="AP41" s="301"/>
      <c r="AQ41" s="301"/>
      <c r="AR41" s="301"/>
      <c r="AS41" s="301"/>
      <c r="AT41" s="301"/>
      <c r="AU41" s="301"/>
      <c r="AV41" s="301"/>
      <c r="AW41" s="301"/>
      <c r="AX41" s="301"/>
    </row>
    <row r="42" spans="1:50" ht="15.75" customHeight="1">
      <c r="A42" s="288" t="str">
        <f>Rezultati!A43</f>
        <v>SigusDAX</v>
      </c>
      <c r="B42" s="288" t="str">
        <f>Rezultati!B43</f>
        <v>Sergejs Ļeonovs</v>
      </c>
      <c r="C42" s="294">
        <v>2</v>
      </c>
      <c r="D42" s="294">
        <v>0</v>
      </c>
      <c r="E42" s="294">
        <v>1</v>
      </c>
      <c r="F42" s="294">
        <v>1</v>
      </c>
      <c r="G42" s="294">
        <v>0</v>
      </c>
      <c r="H42" s="294">
        <v>0</v>
      </c>
      <c r="I42" s="294">
        <v>0</v>
      </c>
      <c r="J42" s="294">
        <v>0</v>
      </c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0">
        <f>spliti!AL42+spliti!AK42+spliti!AJ42+spliti!AI42+spliti!AH42+spliti!AG42+spliti!AF42+spliti!AE42+spliti!AD42+spliti!AC42+spliti!AB42+spliti!AA42+spliti!Z42+spliti!Y42+spliti!X42+spliti!W42+spliti!V42+spliti!U42+spliti!T42+spliti!S42+spliti!R42+spliti!Q42+spliti!P42+spliti!O42+spliti!N42+spliti!M42+spliti!L42+spliti!K42+spliti!J42+spliti!I42+spliti!H42+spliti!G42+spliti!F42+spliti!E42+spliti!D42+spliti!C42</f>
        <v>4</v>
      </c>
      <c r="AN42" s="291">
        <f>spliti!AM42*0.3</f>
        <v>1.2000000000000002</v>
      </c>
      <c r="AO42" s="330"/>
      <c r="AP42" s="301"/>
      <c r="AQ42" s="301"/>
      <c r="AR42" s="301"/>
      <c r="AS42" s="301"/>
      <c r="AT42" s="301"/>
      <c r="AU42" s="301"/>
      <c r="AV42" s="301"/>
      <c r="AW42" s="301"/>
      <c r="AX42" s="301"/>
    </row>
    <row r="43" spans="1:50" ht="15.75" customHeight="1">
      <c r="A43" s="288" t="str">
        <f>Rezultati!A44</f>
        <v>SigusDAX</v>
      </c>
      <c r="B43" s="288" t="str">
        <f>Rezultati!B44</f>
        <v>aklais rezultāts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90">
        <f>spliti!AL43+spliti!AK43+spliti!AJ43+spliti!AI43+spliti!AH43+spliti!AG43+spliti!AF43+spliti!AE43+spliti!AD43+spliti!AC43+spliti!AB43+spliti!AA43+spliti!Z43+spliti!Y43+spliti!X43+spliti!W43+spliti!V43+spliti!U43+spliti!T43+spliti!S43+spliti!R43+spliti!Q43+spliti!P43+spliti!O43+spliti!N43+spliti!M43+spliti!L43+spliti!K43+spliti!J43+spliti!I43+spliti!H43+spliti!G43+spliti!F43+spliti!E43+spliti!D43+spliti!C43</f>
        <v>0</v>
      </c>
      <c r="AN43" s="291">
        <f>spliti!AM43*0.3</f>
        <v>0</v>
      </c>
      <c r="AO43" s="330"/>
      <c r="AP43" s="301"/>
      <c r="AQ43" s="301"/>
      <c r="AR43" s="301"/>
      <c r="AS43" s="301"/>
      <c r="AT43" s="301"/>
      <c r="AU43" s="301"/>
      <c r="AV43" s="301"/>
      <c r="AW43" s="301"/>
      <c r="AX43" s="301"/>
    </row>
    <row r="44" spans="1:50" s="303" customFormat="1" ht="15.75" customHeight="1">
      <c r="A44" s="304" t="str">
        <f>Rezultati!A45</f>
        <v>GO Hard</v>
      </c>
      <c r="B44" s="295" t="str">
        <f>Rezultati!B45</f>
        <v>Sergejs Meņšikovs</v>
      </c>
      <c r="C44" s="299">
        <v>1</v>
      </c>
      <c r="D44" s="299">
        <v>1</v>
      </c>
      <c r="E44" s="299">
        <v>0</v>
      </c>
      <c r="F44" s="299">
        <v>2</v>
      </c>
      <c r="G44" s="299">
        <v>0</v>
      </c>
      <c r="H44" s="299">
        <v>2</v>
      </c>
      <c r="I44" s="299">
        <v>0</v>
      </c>
      <c r="J44" s="299">
        <v>2</v>
      </c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7">
        <f>spliti!AL44+spliti!AK44+spliti!AJ44+spliti!AI44+spliti!AH44+spliti!AG44+spliti!AF44+spliti!AE44+spliti!AD44+spliti!AC44+spliti!AB44+spliti!AA44+spliti!Z44+spliti!Y44+spliti!X44+spliti!W44+spliti!V44+spliti!U44+spliti!T44+spliti!S44+spliti!R44+spliti!Q44+spliti!P44+spliti!O44+spliti!N44+spliti!M44+spliti!L44+spliti!K44+spliti!J44+spliti!I44+spliti!H44+spliti!G44+spliti!F44+spliti!E44+spliti!D44+spliti!C44</f>
        <v>8</v>
      </c>
      <c r="AN44" s="298">
        <f>spliti!AM44*0.3</f>
        <v>2.4000000000000004</v>
      </c>
      <c r="AO44" s="332">
        <f>spliti!AN44+spliti!AN45+spliti!AN46+spliti!AN47+spliti!AN48</f>
        <v>7.500000000000002</v>
      </c>
      <c r="AP44" s="301"/>
      <c r="AQ44" s="301"/>
      <c r="AR44" s="301"/>
      <c r="AS44" s="301"/>
      <c r="AT44" s="301"/>
      <c r="AU44" s="301"/>
      <c r="AV44" s="301"/>
      <c r="AW44" s="301"/>
      <c r="AX44" s="301"/>
    </row>
    <row r="45" spans="1:50" s="303" customFormat="1" ht="15.75" customHeight="1">
      <c r="A45" s="304" t="str">
        <f>Rezultati!A46</f>
        <v>GO Hard</v>
      </c>
      <c r="B45" s="295" t="str">
        <f>Rezultati!B46</f>
        <v>Kristīne Seile</v>
      </c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297">
        <f>spliti!AL45+spliti!AK45+spliti!AJ45+spliti!AI45+spliti!AH45+spliti!AG45+spliti!AF45+spliti!AE45+spliti!AD45+spliti!AC45+spliti!AB45+spliti!AA45+spliti!Z45+spliti!Y45+spliti!X45+spliti!W45+spliti!V45+spliti!U45+spliti!T45+spliti!S45+spliti!R45+spliti!Q45+spliti!P45+spliti!O45+spliti!N45+spliti!M45+spliti!L45+spliti!K45+spliti!J45+spliti!I45+spliti!H45+spliti!G45+spliti!F45+spliti!E45+spliti!D45+spliti!C45</f>
        <v>0</v>
      </c>
      <c r="AN45" s="298">
        <f>spliti!AM45*0.3</f>
        <v>0</v>
      </c>
      <c r="AO45" s="332"/>
      <c r="AP45" s="301"/>
      <c r="AQ45" s="301"/>
      <c r="AR45" s="301"/>
      <c r="AS45" s="301"/>
      <c r="AT45" s="301"/>
      <c r="AU45" s="301"/>
      <c r="AV45" s="301"/>
      <c r="AW45" s="301"/>
      <c r="AX45" s="301"/>
    </row>
    <row r="46" spans="1:50" s="303" customFormat="1" ht="15.75" customHeight="1">
      <c r="A46" s="304" t="str">
        <f>Rezultati!A47</f>
        <v>GO Hard</v>
      </c>
      <c r="B46" s="295" t="str">
        <f>Rezultati!B47</f>
        <v>Maksims Jefimovs</v>
      </c>
      <c r="C46" s="300">
        <v>1</v>
      </c>
      <c r="D46" s="300">
        <v>1</v>
      </c>
      <c r="E46" s="300">
        <v>3</v>
      </c>
      <c r="F46" s="300">
        <v>1</v>
      </c>
      <c r="G46" s="300">
        <v>1</v>
      </c>
      <c r="H46" s="300">
        <v>2</v>
      </c>
      <c r="I46" s="300">
        <v>1</v>
      </c>
      <c r="J46" s="300">
        <v>1</v>
      </c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297">
        <f>spliti!AL46+spliti!AK46+spliti!AJ46+spliti!AI46+spliti!AH46+spliti!AG46+spliti!AF46+spliti!AE46+spliti!AD46+spliti!AC46+spliti!AB46+spliti!AA46+spliti!Z46+spliti!Y46+spliti!X46+spliti!W46+spliti!V46+spliti!U46+spliti!T46+spliti!S46+spliti!R46+spliti!Q46+spliti!P46+spliti!O46+spliti!N46+spliti!M46+spliti!L46+spliti!K46+spliti!J46+spliti!I46+spliti!H46+spliti!G46+spliti!F46+spliti!E46+spliti!D46+spliti!C46</f>
        <v>11</v>
      </c>
      <c r="AN46" s="298">
        <f>spliti!AM46*0.3</f>
        <v>3.3000000000000007</v>
      </c>
      <c r="AO46" s="332"/>
      <c r="AP46" s="301"/>
      <c r="AQ46" s="301"/>
      <c r="AR46" s="301"/>
      <c r="AS46" s="301"/>
      <c r="AT46" s="301"/>
      <c r="AU46" s="301"/>
      <c r="AV46" s="301"/>
      <c r="AW46" s="301"/>
      <c r="AX46" s="301"/>
    </row>
    <row r="47" spans="1:50" s="303" customFormat="1" ht="15.75" customHeight="1">
      <c r="A47" s="304" t="str">
        <f>Rezultati!A48</f>
        <v>GO Hard</v>
      </c>
      <c r="B47" s="295" t="str">
        <f>Rezultati!B48</f>
        <v>Edgars Poišs</v>
      </c>
      <c r="C47" s="302">
        <v>1</v>
      </c>
      <c r="D47" s="302">
        <v>0</v>
      </c>
      <c r="E47" s="302">
        <v>0</v>
      </c>
      <c r="F47" s="302">
        <v>1</v>
      </c>
      <c r="G47" s="302">
        <v>1</v>
      </c>
      <c r="H47" s="302">
        <v>2</v>
      </c>
      <c r="I47" s="302">
        <v>1</v>
      </c>
      <c r="J47" s="302">
        <v>0</v>
      </c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297">
        <f>spliti!AL47+spliti!AK47+spliti!AJ47+spliti!AI47+spliti!AH47+spliti!AG47+spliti!AF47+spliti!AE47+spliti!AD47+spliti!AC47+spliti!AB47+spliti!AA47+spliti!Z47+spliti!Y47+spliti!X47+spliti!W47+spliti!V47+spliti!U47+spliti!T47+spliti!S47+spliti!R47+spliti!Q47+spliti!P47+spliti!O47+spliti!N47+spliti!M47+spliti!L47+spliti!K47+spliti!J47+spliti!I47+spliti!H47+spliti!G47+spliti!F47+spliti!E47+spliti!D47+spliti!C47</f>
        <v>6</v>
      </c>
      <c r="AN47" s="298">
        <f>spliti!AM47*0.3</f>
        <v>1.8000000000000003</v>
      </c>
      <c r="AO47" s="332"/>
      <c r="AP47" s="301"/>
      <c r="AQ47" s="301"/>
      <c r="AR47" s="301"/>
      <c r="AS47" s="301"/>
      <c r="AT47" s="301"/>
      <c r="AU47" s="301"/>
      <c r="AV47" s="301"/>
      <c r="AW47" s="301"/>
      <c r="AX47" s="301"/>
    </row>
    <row r="48" spans="1:50" s="303" customFormat="1" ht="15.75" customHeight="1">
      <c r="A48" s="304" t="str">
        <f>Rezultati!A49</f>
        <v>GO Hard</v>
      </c>
      <c r="B48" s="295">
        <f>Rezultati!B49</f>
        <v>0</v>
      </c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7">
        <f>spliti!AL48+spliti!AK48+spliti!AJ48+spliti!AI48+spliti!AH48+spliti!AG48+spliti!AF48+spliti!AE48+spliti!AD48+spliti!AC48+spliti!AB48+spliti!AA48+spliti!Z48+spliti!Y48+spliti!X48+spliti!W48+spliti!V48+spliti!U48+spliti!T48+spliti!S48+spliti!R48+spliti!Q48+spliti!P48+spliti!O48+spliti!N48+spliti!M48+spliti!L48+spliti!K48+spliti!J48+spliti!I48+spliti!H48+spliti!G48+spliti!F48+spliti!E48+spliti!D48+spliti!C48</f>
        <v>0</v>
      </c>
      <c r="AN48" s="298">
        <f>spliti!AM48*0.3</f>
        <v>0</v>
      </c>
      <c r="AO48" s="332"/>
      <c r="AP48" s="301"/>
      <c r="AQ48" s="301"/>
      <c r="AR48" s="301"/>
      <c r="AS48" s="301"/>
      <c r="AT48" s="301"/>
      <c r="AU48" s="301"/>
      <c r="AV48" s="301"/>
      <c r="AW48" s="301"/>
      <c r="AX48" s="301"/>
    </row>
  </sheetData>
  <sheetProtection selectLockedCells="1" selectUnlockedCells="1"/>
  <mergeCells count="20">
    <mergeCell ref="AO39:AO43"/>
    <mergeCell ref="AO44:AO48"/>
    <mergeCell ref="AO8:AO15"/>
    <mergeCell ref="AQ8:AS12"/>
    <mergeCell ref="AO16:AO20"/>
    <mergeCell ref="AO21:AO27"/>
    <mergeCell ref="AO28:AO33"/>
    <mergeCell ref="AO34:AO38"/>
    <mergeCell ref="W2:Z2"/>
    <mergeCell ref="AA2:AD2"/>
    <mergeCell ref="AE2:AH2"/>
    <mergeCell ref="AI2:AL2"/>
    <mergeCell ref="AO3:AO7"/>
    <mergeCell ref="AQ3:AS7"/>
    <mergeCell ref="A2:B2"/>
    <mergeCell ref="C2:F2"/>
    <mergeCell ref="G2:J2"/>
    <mergeCell ref="K2:N2"/>
    <mergeCell ref="O2:R2"/>
    <mergeCell ref="S2:V2"/>
  </mergeCells>
  <printOptions/>
  <pageMargins left="0.06111111111111111" right="0.004861111111111111" top="0.12708333333333333" bottom="0.08680555555555555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Edgars31</cp:lastModifiedBy>
  <dcterms:modified xsi:type="dcterms:W3CDTF">2018-01-18T13:33:34Z</dcterms:modified>
  <cp:category/>
  <cp:version/>
  <cp:contentType/>
  <cp:contentStatus/>
</cp:coreProperties>
</file>