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2"/>
  </bookViews>
  <sheets>
    <sheet name="Kom.reitings" sheetId="1" state="visible" r:id="rId2"/>
    <sheet name="Individ reitings Platinum" sheetId="2" state="visible" r:id="rId3"/>
    <sheet name="Individ reitings Gold" sheetId="3" state="visible" r:id="rId4"/>
    <sheet name="Punkti" sheetId="4" state="visible" r:id="rId5"/>
    <sheet name="Rezultati" sheetId="5" state="visible" r:id="rId6"/>
    <sheet name="spliti 2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Platinum'!$C$3:$G$16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P10" authorId="0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<sst xmlns="http://schemas.openxmlformats.org/spreadsheetml/2006/main" count="451" uniqueCount="141">
  <si>
    <t>Rezultāti PLATINUM</t>
  </si>
  <si>
    <t>Rezultāti GOLD</t>
  </si>
  <si>
    <t>Vieta</t>
  </si>
  <si>
    <t>Komanda</t>
  </si>
  <si>
    <t>Punkti 2-3 aplis</t>
  </si>
  <si>
    <t>Punkti    3 aplis</t>
  </si>
  <si>
    <t>Par summu 3 aplis</t>
  </si>
  <si>
    <t>Punkti   3 aplis kopā</t>
  </si>
  <si>
    <t>Ieskaites punkti      3 aplis</t>
  </si>
  <si>
    <t>Kopā</t>
  </si>
  <si>
    <t>spēļu skaits 4 aplis</t>
  </si>
  <si>
    <t>Kom-as vidējais     3 aplis</t>
  </si>
  <si>
    <t>Komandas vidējais      2 aplis</t>
  </si>
  <si>
    <t>Punkti 3 aplis</t>
  </si>
  <si>
    <t>Ieskaites punkti   3 aplis</t>
  </si>
  <si>
    <t>Kom-as vidējais     2-3 aplis</t>
  </si>
  <si>
    <t>Kom-as vidējais      3 aplis</t>
  </si>
  <si>
    <t>Komandas vidējais     2-3-4 aplis</t>
  </si>
  <si>
    <t>z</t>
  </si>
  <si>
    <t>Vīriešu reitings</t>
  </si>
  <si>
    <t>1.aplis</t>
  </si>
  <si>
    <t>2.aplis</t>
  </si>
  <si>
    <t>3.aplis</t>
  </si>
  <si>
    <t>4.aplis</t>
  </si>
  <si>
    <t>Vārds, Uzvārds</t>
  </si>
  <si>
    <t>Spēles</t>
  </si>
  <si>
    <t>Summa</t>
  </si>
  <si>
    <t>Vidējais 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</si>
  <si>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</si>
  <si>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</si>
  <si>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</si>
  <si>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</si>
  <si>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</si>
  <si>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</si>
  <si>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</si>
  <si>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</si>
  <si>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</si>
  <si>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</si>
  <si>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</si>
  <si>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Pārdaugavas AVANGĀRDS</t>
  </si>
  <si>
    <t>Liquide Time</t>
  </si>
  <si>
    <t>RR Dziednieks</t>
  </si>
  <si>
    <t>Šarmageddon</t>
  </si>
  <si>
    <t>Universal Services</t>
  </si>
  <si>
    <t>Pandora</t>
  </si>
  <si>
    <t>CAPAROL</t>
  </si>
  <si>
    <t>Returned</t>
  </si>
  <si>
    <t>Korness</t>
  </si>
  <si>
    <t>ŠAR-A</t>
  </si>
  <si>
    <t>NB – 2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</si>
  <si>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</si>
  <si>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</si>
  <si>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</si>
  <si>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</si>
  <si>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</si>
  <si>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</si>
  <si>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</si>
  <si>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</si>
  <si>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</si>
  <si>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</si>
  <si>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</si>
  <si>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</si>
  <si>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</si>
  <si>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</si>
  <si>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</si>
  <si>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</si>
  <si>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</si>
  <si>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</si>
  <si>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</si>
  <si>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</si>
  <si>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</si>
  <si>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</si>
  <si>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</si>
  <si>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Pauls Aizpurvs</t>
  </si>
  <si>
    <t>Ivars Vizulis</t>
  </si>
  <si>
    <t>Andrejs Zilgalvis</t>
  </si>
  <si>
    <t>Aleksejs Jeļisejevs</t>
  </si>
  <si>
    <t>Šarlote Stariņa</t>
  </si>
  <si>
    <t>Elvijs Dimpers</t>
  </si>
  <si>
    <t>Maksims Gerasimenko 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</si>
  <si>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</si>
  <si>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</si>
  <si>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</si>
  <si>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</si>
  <si>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</si>
  <si>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</si>
  <si>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</si>
  <si>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</si>
  <si>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</si>
  <si>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</si>
  <si>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aklais rezultāts</t>
  </si>
  <si>
    <t>Valentīns Ginko</t>
  </si>
  <si>
    <t>Wolfpack</t>
  </si>
  <si>
    <t>Artūrs Zavjalovs</t>
  </si>
  <si>
    <t>Vladislavs Saveljevs</t>
  </si>
  <si>
    <t>Dmitrijs Dumcevs</t>
  </si>
  <si>
    <t>Liāna Ponomarenko</t>
  </si>
  <si>
    <t>Svetlana Tomiļina</t>
  </si>
  <si>
    <t>Aleksandrs Tjulins</t>
  </si>
  <si>
    <t>Pēteris Cimdiņš</t>
  </si>
  <si>
    <t>Gints Adakovskis</t>
  </si>
  <si>
    <t>Andris Karkliņš</t>
  </si>
  <si>
    <t>Haralds Zeidmanis</t>
  </si>
  <si>
    <t>Jānis Cekuls</t>
  </si>
  <si>
    <t>Maksims Aleksejevs</t>
  </si>
  <si>
    <t>Aleksandrs Komars</t>
  </si>
  <si>
    <t>Aleksandrs Aleksejevs</t>
  </si>
  <si>
    <t>Valdis Skudra</t>
  </si>
  <si>
    <t>Sigutis Briedis</t>
  </si>
  <si>
    <t>Rihards Meijers</t>
  </si>
  <si>
    <t>Toms Remers</t>
  </si>
  <si>
    <t>Eduārds Kobiļuks</t>
  </si>
  <si>
    <t>Armands Šuckis-Romislāvs</t>
  </si>
  <si>
    <t>Oļegs Kirevičevs</t>
  </si>
  <si>
    <t>Jānis Surna</t>
  </si>
  <si>
    <t>Jurijs Bokums jun</t>
  </si>
  <si>
    <t>Maksims Jemeļjanovs</t>
  </si>
  <si>
    <t>Svetlana Jemeļjanova</t>
  </si>
  <si>
    <t>Ilona Ozola</t>
  </si>
  <si>
    <t>Natālija Rizņika</t>
  </si>
  <si>
    <t>Anita Valdmane</t>
  </si>
  <si>
    <t>Guntārs Beisons</t>
  </si>
  <si>
    <t>Pavels Isats</t>
  </si>
  <si>
    <t>Ainars Gilberts</t>
  </si>
  <si>
    <t>Dainis Mauriņš</t>
  </si>
  <si>
    <t>Aleksandrs Liniņš</t>
  </si>
  <si>
    <t>Ģirts Gabrāns</t>
  </si>
  <si>
    <t>Māris Dukurs</t>
  </si>
  <si>
    <t>D 04-06.11.</t>
  </si>
  <si>
    <t>D 11-13.11.</t>
  </si>
  <si>
    <t>D 25-27.11.</t>
  </si>
  <si>
    <t>D 02-11.12.</t>
  </si>
  <si>
    <t>D 06-08.01.</t>
  </si>
  <si>
    <t>D 13-15.01.</t>
  </si>
  <si>
    <t>D 20-22.</t>
  </si>
  <si>
    <t>Total</t>
  </si>
  <si>
    <t>samaksa</t>
  </si>
  <si>
    <t>Platinum </t>
  </si>
  <si>
    <t>II aplis</t>
  </si>
  <si>
    <t>Gold</t>
  </si>
  <si>
    <t>Pieaicinātais spēlētājs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</si>
</sst>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42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entschbook tl"/>
      <family val="0"/>
      <charset val="1"/>
    </font>
    <font>
      <b val="true"/>
      <sz val="12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sz val="10"/>
      <color rgb="FF3333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4"/>
      <color rgb="FFFF0000"/>
      <name val="Bookman Old Style"/>
      <family val="1"/>
      <charset val="1"/>
    </font>
    <font>
      <b val="true"/>
      <sz val="14"/>
      <color rgb="FF0000FF"/>
      <name val="Bookman Old Style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14"/>
      <color rgb="FF000000"/>
      <name val="Centschbook tl"/>
      <family val="0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Arial"/>
      <family val="2"/>
      <charset val="1"/>
    </font>
    <font>
      <b val="true"/>
      <sz val="14"/>
      <color rgb="FFCC0000"/>
      <name val="Arial"/>
      <family val="2"/>
      <charset val="1"/>
    </font>
    <font>
      <b val="true"/>
      <sz val="13"/>
      <color rgb="FF0000FF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FF0000"/>
      <name val="Centschbook tl"/>
      <family val="0"/>
      <charset val="1"/>
    </font>
    <font>
      <b val="true"/>
      <sz val="12"/>
      <color rgb="FF0000FF"/>
      <name val="Bookman Old Style"/>
      <family val="1"/>
      <charset val="1"/>
    </font>
    <font>
      <b val="true"/>
      <sz val="12"/>
      <color rgb="FF000000"/>
      <name val="Bookman Old Style"/>
      <family val="1"/>
      <charset val="1"/>
    </font>
    <font>
      <b val="true"/>
      <sz val="14"/>
      <color rgb="FF0066CC"/>
      <name val="Centschbook tl"/>
      <family val="0"/>
      <charset val="1"/>
    </font>
    <font>
      <sz val="12"/>
      <color rgb="FF000000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rgb="FFFFFF00"/>
        <bgColor rgb="FFFFFF00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7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2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6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6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6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6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6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6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7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8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8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8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8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7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1742760</xdr:colOff>
      <xdr:row>0</xdr:row>
      <xdr:rowOff>0</xdr:rowOff>
    </xdr:from>
    <xdr:to>
      <xdr:col>23</xdr:col>
      <xdr:colOff>618480</xdr:colOff>
      <xdr:row>4</xdr:row>
      <xdr:rowOff>143640</xdr:rowOff>
    </xdr:to>
    <xdr:sp>
      <xdr:nvSpPr>
        <xdr:cNvPr id="0" name="CustomShape 1"/>
        <xdr:cNvSpPr/>
      </xdr:nvSpPr>
      <xdr:spPr>
        <a:xfrm>
          <a:off x="2438640" y="0"/>
          <a:ext cx="10949400" cy="762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607320</xdr:colOff>
      <xdr:row>2</xdr:row>
      <xdr:rowOff>183960</xdr:rowOff>
    </xdr:from>
    <xdr:to>
      <xdr:col>19</xdr:col>
      <xdr:colOff>71640</xdr:colOff>
      <xdr:row>5</xdr:row>
      <xdr:rowOff>963000</xdr:rowOff>
    </xdr:to>
    <xdr:sp>
      <xdr:nvSpPr>
        <xdr:cNvPr id="1" name="CustomShape 1"/>
        <xdr:cNvSpPr/>
      </xdr:nvSpPr>
      <xdr:spPr>
        <a:xfrm>
          <a:off x="4278240" y="421920"/>
          <a:ext cx="7807320" cy="1350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27.- 29.01.2020 - 3 aplis 1 tūre</a:t>
          </a:r>
          <a:endParaRPr/>
        </a:p>
      </xdr:txBody>
    </xdr:sp>
    <xdr:clientData/>
  </xdr:twoCellAnchor>
  <xdr:twoCellAnchor editAs="oneCell">
    <xdr:from>
      <xdr:col>23</xdr:col>
      <xdr:colOff>405720</xdr:colOff>
      <xdr:row>23</xdr:row>
      <xdr:rowOff>54000</xdr:rowOff>
    </xdr:from>
    <xdr:to>
      <xdr:col>23</xdr:col>
      <xdr:colOff>570600</xdr:colOff>
      <xdr:row>25</xdr:row>
      <xdr:rowOff>34920</xdr:rowOff>
    </xdr:to>
    <xdr:sp>
      <xdr:nvSpPr>
        <xdr:cNvPr id="2" name="CustomShape 1"/>
        <xdr:cNvSpPr/>
      </xdr:nvSpPr>
      <xdr:spPr>
        <a:xfrm>
          <a:off x="13175280" y="7959600"/>
          <a:ext cx="164880" cy="3049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246240</xdr:colOff>
      <xdr:row>5</xdr:row>
      <xdr:rowOff>978480</xdr:rowOff>
    </xdr:from>
    <xdr:to>
      <xdr:col>29</xdr:col>
      <xdr:colOff>501840</xdr:colOff>
      <xdr:row>7</xdr:row>
      <xdr:rowOff>24840</xdr:rowOff>
    </xdr:to>
    <xdr:sp>
      <xdr:nvSpPr>
        <xdr:cNvPr id="3" name="CustomShape 1"/>
        <xdr:cNvSpPr/>
      </xdr:nvSpPr>
      <xdr:spPr>
        <a:xfrm>
          <a:off x="15989040" y="1787760"/>
          <a:ext cx="255600" cy="294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246240</xdr:colOff>
      <xdr:row>11</xdr:row>
      <xdr:rowOff>236880</xdr:rowOff>
    </xdr:from>
    <xdr:to>
      <xdr:col>29</xdr:col>
      <xdr:colOff>501840</xdr:colOff>
      <xdr:row>12</xdr:row>
      <xdr:rowOff>24120</xdr:rowOff>
    </xdr:to>
    <xdr:sp>
      <xdr:nvSpPr>
        <xdr:cNvPr id="4" name="CustomShape 1"/>
        <xdr:cNvSpPr/>
      </xdr:nvSpPr>
      <xdr:spPr>
        <a:xfrm>
          <a:off x="15989040" y="3808440"/>
          <a:ext cx="255600" cy="292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119520</xdr:colOff>
      <xdr:row>0</xdr:row>
      <xdr:rowOff>1440</xdr:rowOff>
    </xdr:from>
    <xdr:to>
      <xdr:col>4</xdr:col>
      <xdr:colOff>455400</xdr:colOff>
      <xdr:row>5</xdr:row>
      <xdr:rowOff>555120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815400" y="1440"/>
          <a:ext cx="2502360" cy="136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564480</xdr:colOff>
      <xdr:row>0</xdr:row>
      <xdr:rowOff>15120</xdr:rowOff>
    </xdr:from>
    <xdr:to>
      <xdr:col>26</xdr:col>
      <xdr:colOff>487080</xdr:colOff>
      <xdr:row>5</xdr:row>
      <xdr:rowOff>568800</xdr:rowOff>
    </xdr:to>
    <xdr:pic>
      <xdr:nvPicPr>
        <xdr:cNvPr id="6" name="image1.png" descr=""/>
        <xdr:cNvPicPr/>
      </xdr:nvPicPr>
      <xdr:blipFill>
        <a:blip r:embed="rId2"/>
        <a:stretch/>
      </xdr:blipFill>
      <xdr:spPr>
        <a:xfrm>
          <a:off x="12578400" y="15120"/>
          <a:ext cx="1958040" cy="1362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346680</xdr:colOff>
      <xdr:row>0</xdr:row>
      <xdr:rowOff>0</xdr:rowOff>
    </xdr:from>
    <xdr:to>
      <xdr:col>23</xdr:col>
      <xdr:colOff>526680</xdr:colOff>
      <xdr:row>2</xdr:row>
      <xdr:rowOff>78840</xdr:rowOff>
    </xdr:to>
    <xdr:sp>
      <xdr:nvSpPr>
        <xdr:cNvPr id="7" name="CustomShape 1"/>
        <xdr:cNvSpPr/>
      </xdr:nvSpPr>
      <xdr:spPr>
        <a:xfrm>
          <a:off x="820080" y="0"/>
          <a:ext cx="14328000" cy="1278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310680</xdr:colOff>
      <xdr:row>0</xdr:row>
      <xdr:rowOff>0</xdr:rowOff>
    </xdr:from>
    <xdr:to>
      <xdr:col>23</xdr:col>
      <xdr:colOff>527760</xdr:colOff>
      <xdr:row>2</xdr:row>
      <xdr:rowOff>68760</xdr:rowOff>
    </xdr:to>
    <xdr:sp>
      <xdr:nvSpPr>
        <xdr:cNvPr id="8" name="CustomShape 1"/>
        <xdr:cNvSpPr/>
      </xdr:nvSpPr>
      <xdr:spPr>
        <a:xfrm>
          <a:off x="784080" y="0"/>
          <a:ext cx="14921280" cy="1268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5" activeCellId="0" sqref="B25"/>
    </sheetView>
  </sheetViews>
  <sheetFormatPr defaultRowHeight="12.8"/>
  <cols>
    <col collapsed="false" hidden="false" max="1" min="1" style="0" width="2.29591836734694"/>
    <col collapsed="false" hidden="false" max="2" min="2" style="0" width="7.56632653061225"/>
    <col collapsed="false" hidden="false" max="3" min="3" style="0" width="30.7040816326531"/>
    <col collapsed="false" hidden="true" max="4" min="4" style="0" width="0"/>
    <col collapsed="false" hidden="false" max="5" min="5" style="0" width="11.4540816326531"/>
    <col collapsed="false" hidden="false" max="6" min="6" style="0" width="9.70918367346939"/>
    <col collapsed="false" hidden="false" max="7" min="7" style="0" width="10.8622448979592"/>
    <col collapsed="false" hidden="false" max="8" min="8" style="0" width="12.4285714285714"/>
    <col collapsed="false" hidden="true" max="10" min="9" style="0" width="0"/>
    <col collapsed="false" hidden="false" max="11" min="11" style="0" width="13.1377551020408"/>
    <col collapsed="false" hidden="true" max="12" min="12" style="0" width="0"/>
    <col collapsed="false" hidden="false" max="13" min="13" style="0" width="3.57142857142857"/>
    <col collapsed="false" hidden="false" max="14" min="14" style="0" width="8"/>
    <col collapsed="false" hidden="false" max="15" min="15" style="0" width="31.3826530612245"/>
    <col collapsed="false" hidden="true" max="16" min="16" style="0" width="0"/>
    <col collapsed="false" hidden="false" max="17" min="17" style="0" width="9"/>
    <col collapsed="false" hidden="false" max="18" min="18" style="0" width="9.5765306122449"/>
    <col collapsed="false" hidden="false" max="19" min="19" style="0" width="10.5765306122449"/>
    <col collapsed="false" hidden="false" max="20" min="20" style="0" width="10.7091836734694"/>
    <col collapsed="false" hidden="true" max="23" min="21" style="0" width="0"/>
    <col collapsed="false" hidden="false" max="24" min="24" style="0" width="14.1377551020408"/>
    <col collapsed="false" hidden="true" max="25" min="25" style="0" width="0"/>
    <col collapsed="false" hidden="false" max="26" min="26" style="0" width="3.99489795918367"/>
    <col collapsed="false" hidden="false" max="30" min="27" style="0" width="8"/>
    <col collapsed="false" hidden="false" max="1025" min="31" style="0" width="14.4285714285714"/>
  </cols>
  <sheetData>
    <row r="1" customFormat="false" ht="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customFormat="false" ht="82.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customFormat="false" ht="15.75" hidden="false" customHeight="true" outlineLevel="0" collapsed="false">
      <c r="A7" s="1"/>
      <c r="B7" s="2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2" t="s">
        <v>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customFormat="false" ht="15.75" hidden="false" customHeight="true" outlineLevel="0" collapsed="false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customFormat="false" ht="15.75" hidden="false" customHeight="true" outlineLevel="0" collapsed="false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customFormat="false" ht="48" hidden="false" customHeight="true" outlineLevel="0" collapsed="false">
      <c r="A10" s="1"/>
      <c r="B10" s="6" t="s">
        <v>2</v>
      </c>
      <c r="C10" s="7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7" t="s">
        <v>9</v>
      </c>
      <c r="J10" s="7" t="s">
        <v>10</v>
      </c>
      <c r="K10" s="8" t="s">
        <v>11</v>
      </c>
      <c r="L10" s="9" t="s">
        <v>12</v>
      </c>
      <c r="M10" s="10"/>
      <c r="N10" s="6" t="s">
        <v>2</v>
      </c>
      <c r="O10" s="7" t="s">
        <v>3</v>
      </c>
      <c r="P10" s="8" t="s">
        <v>4</v>
      </c>
      <c r="Q10" s="8" t="s">
        <v>13</v>
      </c>
      <c r="R10" s="8" t="s">
        <v>6</v>
      </c>
      <c r="S10" s="8" t="s">
        <v>7</v>
      </c>
      <c r="T10" s="8" t="s">
        <v>14</v>
      </c>
      <c r="U10" s="7" t="s">
        <v>9</v>
      </c>
      <c r="V10" s="7" t="s">
        <v>10</v>
      </c>
      <c r="W10" s="8" t="s">
        <v>15</v>
      </c>
      <c r="X10" s="8" t="s">
        <v>16</v>
      </c>
      <c r="Y10" s="11" t="s">
        <v>17</v>
      </c>
    </row>
    <row r="11" customFormat="false" ht="39.75" hidden="false" customHeight="true" outlineLevel="0" collapsed="false">
      <c r="A11" s="1"/>
      <c r="B11" s="12" t="n">
        <v>1</v>
      </c>
      <c r="C11" s="13" t="str">
        <f aca="false">Punkti!A20</f>
        <v>RR Dziednieks</v>
      </c>
      <c r="D11" s="13"/>
      <c r="E11" s="13" t="n">
        <f aca="false">Punkti!BO20</f>
        <v>0</v>
      </c>
      <c r="F11" s="13" t="n">
        <f aca="false">Punkti!BP20</f>
        <v>0</v>
      </c>
      <c r="G11" s="13" t="n">
        <f aca="false">E11+F11</f>
        <v>0</v>
      </c>
      <c r="H11" s="13" t="n">
        <f aca="false">Rezultati!BQ43+Rezultati!BQ44+Rezultati!BQ45+Rezultati!BQ46+Rezultati!BQ47+Rezultati!BQ48+Rezultati!BQ49</f>
        <v>0</v>
      </c>
      <c r="I11" s="14" t="n">
        <f aca="false">E11+F11+D11</f>
        <v>0</v>
      </c>
      <c r="J11" s="14"/>
      <c r="K11" s="15" t="e">
        <f aca="false">Rezultati!BS43</f>
        <v>#DIV/0!</v>
      </c>
      <c r="L11" s="15" t="e">
        <f aca="false">((H11/I11)+(J11))/2</f>
        <v>#DIV/0!</v>
      </c>
      <c r="N11" s="12" t="n">
        <v>1</v>
      </c>
      <c r="O11" s="13" t="str">
        <f aca="false">Punkti!A38</f>
        <v>Korness</v>
      </c>
      <c r="P11" s="13"/>
      <c r="Q11" s="13" t="n">
        <f aca="false">Punkti!BO38</f>
        <v>6</v>
      </c>
      <c r="R11" s="13" t="n">
        <f aca="false">Punkti!BP38</f>
        <v>2</v>
      </c>
      <c r="S11" s="13" t="n">
        <f aca="false">Q11+R11</f>
        <v>8</v>
      </c>
      <c r="T11" s="13" t="n">
        <f aca="false">Rezultati!BQ85+Rezultati!BQ86+Rezultati!BQ87+Rezultati!BQ88+Rezultati!BQ89+Rezultati!BQ90+Rezultati!BQ91</f>
        <v>2156</v>
      </c>
      <c r="U11" s="14" t="n">
        <f aca="false">Q11+R11+P11</f>
        <v>8</v>
      </c>
      <c r="V11" s="14" t="n">
        <f aca="false">Rezultati!BR99+Rezultati!BR100+Rezultati!BR101+Rezultati!BR102+Rezultati!BR103+Rezultati!BR104+Rezultati!BR106</f>
        <v>12</v>
      </c>
      <c r="W11" s="15" t="n">
        <v>192.35</v>
      </c>
      <c r="X11" s="15" t="n">
        <f aca="false">Rezultati!BS85</f>
        <v>179.666666666667</v>
      </c>
      <c r="Y11" s="16" t="n">
        <f aca="false">((T11/V11)+(W11))/2</f>
        <v>186.008333333333</v>
      </c>
      <c r="AA11" s="17"/>
    </row>
    <row r="12" customFormat="false" ht="39.75" hidden="false" customHeight="true" outlineLevel="0" collapsed="false">
      <c r="A12" s="1"/>
      <c r="B12" s="18" t="n">
        <v>2</v>
      </c>
      <c r="C12" s="19" t="str">
        <f aca="false">Punkti!A8</f>
        <v>Ten Pin</v>
      </c>
      <c r="D12" s="19"/>
      <c r="E12" s="19" t="n">
        <f aca="false">Punkti!BO8</f>
        <v>0</v>
      </c>
      <c r="F12" s="19" t="n">
        <f aca="false">Punkti!BP8</f>
        <v>0</v>
      </c>
      <c r="G12" s="19" t="n">
        <f aca="false">E12+F12</f>
        <v>0</v>
      </c>
      <c r="H12" s="19" t="n">
        <f aca="false">Rezultati!BQ15+Rezultati!BQ16+Rezultati!BQ17+Rezultati!BQ18+Rezultati!BQ19+Rezultati!BQ20+Rezultati!BQ21</f>
        <v>0</v>
      </c>
      <c r="I12" s="20" t="n">
        <f aca="false">E12+F12+D12</f>
        <v>0</v>
      </c>
      <c r="J12" s="20"/>
      <c r="K12" s="21" t="e">
        <f aca="false">Rezultati!BS15</f>
        <v>#DIV/0!</v>
      </c>
      <c r="L12" s="21" t="e">
        <f aca="false">((H12/I12)+(J12))/2</f>
        <v>#DIV/0!</v>
      </c>
      <c r="N12" s="18" t="n">
        <v>2</v>
      </c>
      <c r="O12" s="19" t="str">
        <f aca="false">Punkti!A29</f>
        <v>Pandora</v>
      </c>
      <c r="P12" s="19"/>
      <c r="Q12" s="19" t="n">
        <f aca="false">Punkti!BO29</f>
        <v>6</v>
      </c>
      <c r="R12" s="19" t="n">
        <f aca="false">Punkti!BP29</f>
        <v>2</v>
      </c>
      <c r="S12" s="19" t="n">
        <f aca="false">Q12+R12</f>
        <v>8</v>
      </c>
      <c r="T12" s="19" t="n">
        <f aca="false">Rezultati!BQ64+Rezultati!BQ65+Rezultati!BQ66+Rezultati!BQ67+Rezultati!BQ68+Rezultati!BQ69+Rezultati!BQ70</f>
        <v>2122</v>
      </c>
      <c r="U12" s="20" t="n">
        <f aca="false">Q12+R12+P12</f>
        <v>8</v>
      </c>
      <c r="V12" s="20" t="n">
        <f aca="false">Rezultati!BR78+Rezultati!BR79+Rezultati!BR80+Rezultati!BR81+Rezultati!BR82+Rezultati!BR83+Rezultati!BR84</f>
        <v>12</v>
      </c>
      <c r="W12" s="21" t="n">
        <v>193.59</v>
      </c>
      <c r="X12" s="21" t="n">
        <f aca="false">Rezultati!BS64</f>
        <v>176.833333333333</v>
      </c>
      <c r="Y12" s="16" t="n">
        <f aca="false">((T12/V12)+(W12))/2</f>
        <v>185.211666666667</v>
      </c>
      <c r="AA12" s="17"/>
    </row>
    <row r="13" customFormat="false" ht="39.75" hidden="false" customHeight="true" outlineLevel="0" collapsed="false">
      <c r="A13" s="1"/>
      <c r="B13" s="18" t="n">
        <v>3</v>
      </c>
      <c r="C13" s="13" t="str">
        <f aca="false">Punkti!A11</f>
        <v>Jaunie Buki</v>
      </c>
      <c r="D13" s="13"/>
      <c r="E13" s="13" t="n">
        <f aca="false">Punkti!BO11</f>
        <v>0</v>
      </c>
      <c r="F13" s="13" t="n">
        <f aca="false">Punkti!BP11</f>
        <v>0</v>
      </c>
      <c r="G13" s="13" t="n">
        <f aca="false">E13+F13</f>
        <v>0</v>
      </c>
      <c r="H13" s="13" t="n">
        <f aca="false">Rezultati!BQ22+Rezultati!BQ23+Rezultati!BQ24+Rezultati!BQ25+Rezultati!BQ26+Rezultati!BQ27+Rezultati!BQ28</f>
        <v>0</v>
      </c>
      <c r="I13" s="14" t="n">
        <f aca="false">E13+F13+D13</f>
        <v>0</v>
      </c>
      <c r="J13" s="14"/>
      <c r="K13" s="15" t="e">
        <f aca="false">Rezultati!BS22</f>
        <v>#DIV/0!</v>
      </c>
      <c r="L13" s="15" t="e">
        <f aca="false">((H13/I13)+(J13))/2</f>
        <v>#DIV/0!</v>
      </c>
      <c r="N13" s="18" t="n">
        <v>3</v>
      </c>
      <c r="O13" s="13" t="str">
        <f aca="false">Punkti!A32</f>
        <v>CAPAROL</v>
      </c>
      <c r="P13" s="13"/>
      <c r="Q13" s="13" t="n">
        <f aca="false">Punkti!BO32</f>
        <v>6</v>
      </c>
      <c r="R13" s="13" t="n">
        <f aca="false">Punkti!BP32</f>
        <v>2</v>
      </c>
      <c r="S13" s="13" t="n">
        <f aca="false">Q13+R13</f>
        <v>8</v>
      </c>
      <c r="T13" s="13" t="n">
        <f aca="false">Rezultati!BQ71+Rezultati!BQ72+Rezultati!BQ73+Rezultati!BQ74+Rezultati!BQ75+Rezultati!BQ76+Rezultati!BQ77</f>
        <v>2059</v>
      </c>
      <c r="U13" s="14" t="n">
        <f aca="false">Q13+R13+P13</f>
        <v>8</v>
      </c>
      <c r="V13" s="14" t="n">
        <f aca="false">Rezultati!BR115+Rezultati!BR116+Rezultati!BR117+Rezultati!BR118+Rezultati!BR119+Rezultati!BR120+Rezultati!BR121+Rezultati!BR122+Rezultati!BR123</f>
        <v>12</v>
      </c>
      <c r="W13" s="15" t="n">
        <v>167.98</v>
      </c>
      <c r="X13" s="15" t="n">
        <f aca="false">Rezultati!BS71</f>
        <v>171.583333333333</v>
      </c>
      <c r="Y13" s="16" t="n">
        <f aca="false">((T13/V13)+(W13))/2</f>
        <v>169.781666666667</v>
      </c>
      <c r="AA13" s="17"/>
      <c r="AD13" s="22"/>
    </row>
    <row r="14" customFormat="false" ht="39.75" hidden="false" customHeight="true" outlineLevel="0" collapsed="false">
      <c r="A14" s="1"/>
      <c r="B14" s="23" t="n">
        <v>4</v>
      </c>
      <c r="C14" s="24" t="str">
        <f aca="false">Punkti!A5</f>
        <v>BASK APS</v>
      </c>
      <c r="D14" s="24"/>
      <c r="E14" s="24" t="n">
        <f aca="false">Punkti!BO5</f>
        <v>0</v>
      </c>
      <c r="F14" s="24" t="n">
        <f aca="false">Punkti!BP5</f>
        <v>0</v>
      </c>
      <c r="G14" s="24" t="n">
        <f aca="false">E14+F14</f>
        <v>0</v>
      </c>
      <c r="H14" s="24" t="n">
        <f aca="false">Rezultati!BQ4+Rezultati!BQ5+Rezultati!BQ6+Rezultati!BQ7+Rezultati!BQ8+Rezultati!BQ14+Rezultati!BQ10+Rezultati!BQ12+Rezultati!BQ9+Rezultati!BQ13+Rezultati!BQ11</f>
        <v>0</v>
      </c>
      <c r="I14" s="25" t="n">
        <f aca="false">E14+F14+D14</f>
        <v>0</v>
      </c>
      <c r="J14" s="25"/>
      <c r="K14" s="26" t="e">
        <f aca="false">Rezultati!BS4</f>
        <v>#DIV/0!</v>
      </c>
      <c r="L14" s="26" t="e">
        <f aca="false">((H14/I14)+(J14))/2</f>
        <v>#DIV/0!</v>
      </c>
      <c r="M14" s="27"/>
      <c r="N14" s="23" t="n">
        <v>4</v>
      </c>
      <c r="O14" s="24" t="str">
        <f aca="false">Punkti!A35</f>
        <v>Returned</v>
      </c>
      <c r="P14" s="24"/>
      <c r="Q14" s="24" t="n">
        <f aca="false">Punkti!BO35</f>
        <v>4</v>
      </c>
      <c r="R14" s="24" t="n">
        <f aca="false">Punkti!BP35</f>
        <v>2</v>
      </c>
      <c r="S14" s="24" t="n">
        <f aca="false">Q14+R14</f>
        <v>6</v>
      </c>
      <c r="T14" s="24" t="n">
        <f aca="false">Rezultati!BQ78+Rezultati!BQ79+Rezultati!BQ80+Rezultati!BQ81+Rezultati!BQ82+Rezultati!BQ83+Rezultati!BQ84</f>
        <v>1970</v>
      </c>
      <c r="U14" s="25" t="n">
        <f aca="false">Q14+R14+P14</f>
        <v>6</v>
      </c>
      <c r="V14" s="25" t="n">
        <f aca="false">Rezultati!BR107+Rezultati!BR108+Rezultati!BR109+Rezultati!BR110+Rezultati!BR111+Rezultati!BR112+Rezultati!BR113+Rezultati!BR114</f>
        <v>12</v>
      </c>
      <c r="W14" s="26" t="n">
        <v>183.84</v>
      </c>
      <c r="X14" s="26" t="n">
        <f aca="false">Rezultati!BS78</f>
        <v>164.166666666667</v>
      </c>
      <c r="Y14" s="28" t="n">
        <f aca="false">((T14/V14)+(W14))/2</f>
        <v>174.003333333333</v>
      </c>
      <c r="AA14" s="17"/>
      <c r="AC14" s="29"/>
      <c r="AE14" s="0" t="s">
        <v>18</v>
      </c>
    </row>
    <row r="15" customFormat="false" ht="39.75" hidden="false" customHeight="true" outlineLevel="0" collapsed="false">
      <c r="A15" s="1"/>
      <c r="B15" s="23" t="n">
        <v>5</v>
      </c>
      <c r="C15" s="24" t="str">
        <f aca="false">Punkti!A17</f>
        <v>Liquide Time</v>
      </c>
      <c r="D15" s="24"/>
      <c r="E15" s="24" t="n">
        <f aca="false">Punkti!BO17</f>
        <v>0</v>
      </c>
      <c r="F15" s="24" t="n">
        <f aca="false">Punkti!BP17</f>
        <v>0</v>
      </c>
      <c r="G15" s="24" t="n">
        <f aca="false">E15+F15</f>
        <v>0</v>
      </c>
      <c r="H15" s="24" t="n">
        <f aca="false">Rezultati!BQ36+Rezultati!BQ37+Rezultati!BQ38+Rezultati!BQ39+Rezultati!BQ40+Rezultati!BQ41+Rezultati!BQ42</f>
        <v>0</v>
      </c>
      <c r="I15" s="25" t="n">
        <f aca="false">E15+F15+D15</f>
        <v>0</v>
      </c>
      <c r="J15" s="25"/>
      <c r="K15" s="26" t="e">
        <f aca="false">Rezultati!BS36</f>
        <v>#DIV/0!</v>
      </c>
      <c r="L15" s="26" t="e">
        <f aca="false">((H15/I15)+(J15))/2</f>
        <v>#DIV/0!</v>
      </c>
      <c r="N15" s="23" t="n">
        <v>5</v>
      </c>
      <c r="O15" s="24" t="str">
        <f aca="false">Punkti!A50</f>
        <v>NB-1</v>
      </c>
      <c r="P15" s="24"/>
      <c r="Q15" s="24" t="n">
        <f aca="false">Punkti!BO50</f>
        <v>4</v>
      </c>
      <c r="R15" s="24" t="n">
        <f aca="false">Punkti!BP50</f>
        <v>0</v>
      </c>
      <c r="S15" s="24" t="n">
        <f aca="false">Q15+R15</f>
        <v>4</v>
      </c>
      <c r="T15" s="24" t="n">
        <f aca="false">Rezultati!BQ115+Rezultati!BQ116+Rezultati!BQ117+Rezultati!BQ118+Rezultati!BQ119+Rezultati!BQ121+Rezultati!BQ123+Rezultati!BQ122+Rezultati!BQ120</f>
        <v>1878</v>
      </c>
      <c r="U15" s="25" t="n">
        <f aca="false">Q15+R15+P15</f>
        <v>4</v>
      </c>
      <c r="V15" s="25" t="n">
        <f aca="false">Rezultati!BR71+Rezultati!BR72+Rezultati!BR73+Rezultati!BR74+Rezultati!BR75+Rezultati!BR76+Rezultati!BR77</f>
        <v>12</v>
      </c>
      <c r="W15" s="26" t="n">
        <v>169.45</v>
      </c>
      <c r="X15" s="26" t="n">
        <f aca="false">Rezultati!BS115</f>
        <v>156.5</v>
      </c>
      <c r="Y15" s="28" t="n">
        <f aca="false">((T15/V15)+(W15))/2</f>
        <v>162.975</v>
      </c>
    </row>
    <row r="16" customFormat="false" ht="39.75" hidden="false" customHeight="true" outlineLevel="0" collapsed="false">
      <c r="A16" s="1"/>
      <c r="B16" s="23" t="n">
        <v>6</v>
      </c>
      <c r="C16" s="30" t="str">
        <f aca="false">Punkti!A23</f>
        <v>Šarmageddon</v>
      </c>
      <c r="D16" s="30"/>
      <c r="E16" s="30" t="n">
        <f aca="false">Punkti!BO23</f>
        <v>0</v>
      </c>
      <c r="F16" s="30" t="n">
        <f aca="false">Punkti!BP23</f>
        <v>0</v>
      </c>
      <c r="G16" s="30" t="n">
        <f aca="false">E16+F16</f>
        <v>0</v>
      </c>
      <c r="H16" s="30" t="n">
        <f aca="false">Rezultati!BQ50+Rezultati!BQ51+Rezultati!BQ52+Rezultati!BQ53+Rezultati!BQ54+Rezultati!BQ55+Rezultati!BQ56</f>
        <v>0</v>
      </c>
      <c r="I16" s="31" t="n">
        <f aca="false">E16+F16+D16</f>
        <v>0</v>
      </c>
      <c r="J16" s="31"/>
      <c r="K16" s="32" t="e">
        <f aca="false">Rezultati!BS50</f>
        <v>#DIV/0!</v>
      </c>
      <c r="L16" s="32" t="e">
        <f aca="false">((H16/I16)+(J16))/2</f>
        <v>#DIV/0!</v>
      </c>
      <c r="N16" s="23" t="n">
        <v>6</v>
      </c>
      <c r="O16" s="30" t="str">
        <f aca="false">Punkti!A44</f>
        <v>ŠAR-A</v>
      </c>
      <c r="P16" s="30"/>
      <c r="Q16" s="30" t="n">
        <f aca="false">Punkti!BO44</f>
        <v>2</v>
      </c>
      <c r="R16" s="30" t="n">
        <f aca="false">Punkti!BP44</f>
        <v>0</v>
      </c>
      <c r="S16" s="30" t="n">
        <f aca="false">Q16+R16</f>
        <v>2</v>
      </c>
      <c r="T16" s="30" t="n">
        <f aca="false">Rezultati!BQ99+Rezultati!BQ100+Rezultati!BQ101+Rezultati!BQ102+Rezultati!BQ103+Rezultati!BQ104+Rezultati!BQ106+Rezultati!BQ105</f>
        <v>2027</v>
      </c>
      <c r="U16" s="31" t="n">
        <f aca="false">Q16+R16+P16</f>
        <v>2</v>
      </c>
      <c r="V16" s="31" t="n">
        <f aca="false">Rezultati!BR92+Rezultati!BR93+Rezultati!BR94+Rezultati!BR95+Rezultati!BR96+Rezultati!BR97+Rezultati!BR98</f>
        <v>12</v>
      </c>
      <c r="W16" s="32" t="n">
        <v>183.66</v>
      </c>
      <c r="X16" s="32" t="n">
        <f aca="false">Rezultati!BS99</f>
        <v>168.916666666667</v>
      </c>
      <c r="Y16" s="33" t="n">
        <f aca="false">((T16/V16)+(W16))/2</f>
        <v>176.288333333333</v>
      </c>
    </row>
    <row r="17" customFormat="false" ht="39.75" hidden="false" customHeight="true" outlineLevel="0" collapsed="false">
      <c r="A17" s="1"/>
      <c r="B17" s="34" t="n">
        <v>7</v>
      </c>
      <c r="C17" s="35" t="str">
        <f aca="false">Punkti!A14</f>
        <v>Pārdaugavas AVANGĀRDS</v>
      </c>
      <c r="D17" s="35"/>
      <c r="E17" s="35" t="n">
        <f aca="false">Punkti!BO14</f>
        <v>0</v>
      </c>
      <c r="F17" s="35" t="n">
        <f aca="false">Punkti!BP14</f>
        <v>0</v>
      </c>
      <c r="G17" s="35" t="n">
        <f aca="false">E17+F17</f>
        <v>0</v>
      </c>
      <c r="H17" s="35" t="n">
        <f aca="false">Rezultati!BQ29+Rezultati!BQ30+Rezultati!BQ31+Rezultati!BQ32+Rezultati!BQ33+Rezultati!BQ34+Rezultati!BQ35</f>
        <v>0</v>
      </c>
      <c r="I17" s="36" t="n">
        <f aca="false">E17+F17+D17</f>
        <v>0</v>
      </c>
      <c r="J17" s="36"/>
      <c r="K17" s="37" t="e">
        <f aca="false">Rezultati!BS29</f>
        <v>#DIV/0!</v>
      </c>
      <c r="L17" s="37" t="e">
        <f aca="false">((H17/I17)+(J17))/2</f>
        <v>#DIV/0!</v>
      </c>
      <c r="N17" s="34" t="n">
        <v>7</v>
      </c>
      <c r="O17" s="35" t="str">
        <f aca="false">Punkti!A47</f>
        <v>NB – 2</v>
      </c>
      <c r="P17" s="35"/>
      <c r="Q17" s="35" t="n">
        <f aca="false">Punkti!BO47</f>
        <v>2</v>
      </c>
      <c r="R17" s="35" t="n">
        <f aca="false">Punkti!BP47</f>
        <v>0</v>
      </c>
      <c r="S17" s="35" t="n">
        <f aca="false">Q17+R17</f>
        <v>2</v>
      </c>
      <c r="T17" s="35" t="n">
        <f aca="false">Rezultati!BQ107+Rezultati!BQ108+Rezultati!BQ109+Rezultati!BQ110+Rezultati!BQ111+Rezultati!BQ112+Rezultati!BQ114+Rezultati!BQ113</f>
        <v>1998</v>
      </c>
      <c r="U17" s="36" t="n">
        <f aca="false">Q17+R17+P17</f>
        <v>2</v>
      </c>
      <c r="V17" s="36" t="n">
        <f aca="false">Rezultati!BR64+Rezultati!BR65+Rezultati!BR66+Rezultati!BR67+Rezultati!BR68+Rezultati!BR69+Rezultati!BR70</f>
        <v>12</v>
      </c>
      <c r="W17" s="37" t="n">
        <v>178.34</v>
      </c>
      <c r="X17" s="37" t="n">
        <f aca="false">Rezultati!BS107</f>
        <v>166.5</v>
      </c>
      <c r="Y17" s="33" t="n">
        <f aca="false">((T17/V17)+(W17))/2</f>
        <v>172.42</v>
      </c>
    </row>
    <row r="18" customFormat="false" ht="39" hidden="false" customHeight="true" outlineLevel="0" collapsed="false">
      <c r="B18" s="38" t="n">
        <v>8</v>
      </c>
      <c r="C18" s="39" t="str">
        <f aca="false">Punkti!A26</f>
        <v>Universal Services</v>
      </c>
      <c r="D18" s="39"/>
      <c r="E18" s="39" t="n">
        <f aca="false">Punkti!BO26</f>
        <v>0</v>
      </c>
      <c r="F18" s="39" t="n">
        <f aca="false">Punkti!BP26</f>
        <v>0</v>
      </c>
      <c r="G18" s="39" t="n">
        <f aca="false">E18+F18</f>
        <v>0</v>
      </c>
      <c r="H18" s="39" t="n">
        <f aca="false">Rezultati!BQ57+Rezultati!BQ58+Rezultati!BQ59+Rezultati!BQ60+Rezultati!BQ61+Rezultati!BQ62+Rezultati!BQ63</f>
        <v>0</v>
      </c>
      <c r="I18" s="40" t="n">
        <f aca="false">E18+F18+D18</f>
        <v>0</v>
      </c>
      <c r="J18" s="40"/>
      <c r="K18" s="41" t="e">
        <f aca="false">Rezultati!BS57</f>
        <v>#DIV/0!</v>
      </c>
      <c r="L18" s="41" t="e">
        <f aca="false">((H18/I18)+(J18))/2</f>
        <v>#DIV/0!</v>
      </c>
      <c r="N18" s="38" t="n">
        <v>8</v>
      </c>
      <c r="O18" s="39" t="str">
        <f aca="false">Punkti!A41</f>
        <v>Universal Services</v>
      </c>
      <c r="P18" s="39"/>
      <c r="Q18" s="39" t="n">
        <f aca="false">Punkti!BO41</f>
        <v>2</v>
      </c>
      <c r="R18" s="39" t="n">
        <f aca="false">Punkti!BP41</f>
        <v>0</v>
      </c>
      <c r="S18" s="39" t="n">
        <f aca="false">Q18+R18</f>
        <v>2</v>
      </c>
      <c r="T18" s="39" t="n">
        <f aca="false">Rezultati!BQ92+Rezultati!BQ93+Rezultati!BQ94+Rezultati!BQ95+Rezultati!BQ96+Rezultati!BQ97+Rezultati!BQ98</f>
        <v>1897</v>
      </c>
      <c r="U18" s="40" t="n">
        <f aca="false">Q18+R18+P18</f>
        <v>2</v>
      </c>
      <c r="V18" s="40" t="n">
        <f aca="false">Rezultati!BR85+Rezultati!BR86+Rezultati!BR87+Rezultati!BR88+Rezultati!BR89+Rezultati!BR90+Rezultati!BR91</f>
        <v>12</v>
      </c>
      <c r="W18" s="41" t="n">
        <v>190.09</v>
      </c>
      <c r="X18" s="41" t="n">
        <f aca="false">Rezultati!BS92</f>
        <v>158.083333333333</v>
      </c>
      <c r="Y18" s="42" t="n">
        <f aca="false">((T18/V18)+(W18))/2</f>
        <v>174.086666666667</v>
      </c>
    </row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B7:L9"/>
    <mergeCell ref="N7:Y9"/>
    <mergeCell ref="AA11:AA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4" activeCellId="0" sqref="K4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5.2142857142857"/>
    <col collapsed="false" hidden="false" max="5" min="5" style="0" width="8.45918367346939"/>
    <col collapsed="false" hidden="false" max="6" min="6" style="0" width="9.69387755102041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7.36224489795918"/>
    <col collapsed="false" hidden="false" max="13" min="13" style="0" width="12.2908163265306"/>
    <col collapsed="false" hidden="true" max="19" min="14" style="0" width="0"/>
    <col collapsed="false" hidden="false" max="20" min="20" style="0" width="4.53571428571429"/>
    <col collapsed="false" hidden="false" max="21" min="21" style="0" width="8.77551020408163"/>
    <col collapsed="false" hidden="false" max="22" min="22" style="0" width="11.7704081632653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43"/>
      <c r="C1" s="44"/>
      <c r="D1" s="43"/>
      <c r="E1" s="43"/>
      <c r="F1" s="43"/>
      <c r="G1" s="43"/>
      <c r="H1" s="43"/>
      <c r="I1" s="43"/>
      <c r="J1" s="43"/>
      <c r="M1" s="43"/>
    </row>
    <row r="2" customFormat="false" ht="3" hidden="true" customHeight="true" outlineLevel="0" collapsed="false">
      <c r="B2" s="43"/>
      <c r="C2" s="44"/>
      <c r="D2" s="43"/>
      <c r="E2" s="43"/>
      <c r="F2" s="43"/>
      <c r="G2" s="43"/>
      <c r="H2" s="43"/>
      <c r="I2" s="43"/>
      <c r="J2" s="43"/>
    </row>
    <row r="3" customFormat="false" ht="36.75" hidden="false" customHeight="true" outlineLevel="0" collapsed="false">
      <c r="B3" s="45" t="s">
        <v>19</v>
      </c>
      <c r="C3" s="45"/>
      <c r="D3" s="45"/>
      <c r="E3" s="46" t="s">
        <v>20</v>
      </c>
      <c r="F3" s="46"/>
      <c r="G3" s="46"/>
      <c r="H3" s="46" t="s">
        <v>21</v>
      </c>
      <c r="I3" s="46"/>
      <c r="J3" s="46"/>
      <c r="K3" s="46" t="s">
        <v>22</v>
      </c>
      <c r="L3" s="46"/>
      <c r="M3" s="46"/>
      <c r="N3" s="47" t="s">
        <v>22</v>
      </c>
      <c r="O3" s="47"/>
      <c r="P3" s="47"/>
      <c r="Q3" s="46" t="s">
        <v>23</v>
      </c>
      <c r="R3" s="46"/>
      <c r="S3" s="46"/>
      <c r="T3" s="46" t="s">
        <v>9</v>
      </c>
      <c r="U3" s="46"/>
      <c r="V3" s="46"/>
    </row>
    <row r="4" customFormat="false" ht="76.5" hidden="false" customHeight="true" outlineLevel="0" collapsed="false">
      <c r="B4" s="48" t="s">
        <v>2</v>
      </c>
      <c r="C4" s="49" t="s">
        <v>3</v>
      </c>
      <c r="D4" s="49" t="s">
        <v>24</v>
      </c>
      <c r="E4" s="50" t="s">
        <v>25</v>
      </c>
      <c r="F4" s="51" t="s">
        <v>26</v>
      </c>
      <c r="G4" s="50" t="s">
        <v>27</v>
      </c>
      <c r="H4" s="50" t="s">
        <v>25</v>
      </c>
      <c r="I4" s="51" t="s">
        <v>26</v>
      </c>
      <c r="J4" s="50" t="s">
        <v>27</v>
      </c>
      <c r="K4" s="50" t="s">
        <v>25</v>
      </c>
      <c r="L4" s="51" t="s">
        <v>26</v>
      </c>
      <c r="M4" s="50" t="s">
        <v>27</v>
      </c>
      <c r="N4" s="50" t="s">
        <v>25</v>
      </c>
      <c r="O4" s="51" t="s">
        <v>26</v>
      </c>
      <c r="P4" s="50" t="s">
        <v>27</v>
      </c>
      <c r="Q4" s="50" t="s">
        <v>25</v>
      </c>
      <c r="R4" s="51" t="s">
        <v>26</v>
      </c>
      <c r="S4" s="50" t="s">
        <v>27</v>
      </c>
      <c r="T4" s="50" t="s">
        <v>25</v>
      </c>
      <c r="U4" s="51" t="s">
        <v>26</v>
      </c>
      <c r="V4" s="50" t="s">
        <v>27</v>
      </c>
    </row>
    <row r="5" customFormat="false" ht="19.55" hidden="false" customHeight="true" outlineLevel="0" collapsed="false">
      <c r="B5" s="52" t="n">
        <v>1</v>
      </c>
      <c r="C5" s="53" t="str">
        <f aca="false">Rezultati!A18</f>
        <v>Ten Pin</v>
      </c>
      <c r="D5" s="54" t="str">
        <f aca="false">Rezultati!B18</f>
        <v>Daniels Vēzis</v>
      </c>
      <c r="E5" s="54" t="n">
        <v>16</v>
      </c>
      <c r="F5" s="54" t="n">
        <v>3665</v>
      </c>
      <c r="G5" s="55" t="n">
        <f aca="false">F5/E5</f>
        <v>229.0625</v>
      </c>
      <c r="H5" s="56" t="n">
        <v>28</v>
      </c>
      <c r="I5" s="56" t="n">
        <v>5986</v>
      </c>
      <c r="J5" s="55" t="n">
        <f aca="false">I5/H5</f>
        <v>213.785714285714</v>
      </c>
      <c r="K5" s="54" t="n">
        <f aca="false">Rezultati!BR18</f>
        <v>0</v>
      </c>
      <c r="L5" s="54" t="n">
        <f aca="false">Rezultati!BQ18</f>
        <v>0</v>
      </c>
      <c r="M5" s="55" t="e">
        <f aca="false">Rezultati!BT18</f>
        <v>#DIV/0!</v>
      </c>
      <c r="N5" s="54"/>
      <c r="O5" s="54"/>
      <c r="P5" s="55"/>
      <c r="Q5" s="54"/>
      <c r="R5" s="54"/>
      <c r="S5" s="55"/>
      <c r="T5" s="57" t="n">
        <f aca="false">E5+H5+K5</f>
        <v>44</v>
      </c>
      <c r="U5" s="57" t="n">
        <f aca="false">L5+I5+F5</f>
        <v>9651</v>
      </c>
      <c r="V5" s="55" t="n">
        <f aca="false">U5/T5</f>
        <v>219.340909090909</v>
      </c>
      <c r="W5" s="58"/>
    </row>
    <row r="6" customFormat="false" ht="19.55" hidden="false" customHeight="true" outlineLevel="0" collapsed="false">
      <c r="B6" s="52" t="n">
        <v>2</v>
      </c>
      <c r="C6" s="53" t="str">
        <f aca="false">Rezultati!A17</f>
        <v>Ten Pin</v>
      </c>
      <c r="D6" s="54" t="str">
        <f aca="false">Rezultati!B17</f>
        <v>Rihards Kovaļenko</v>
      </c>
      <c r="E6" s="54" t="n">
        <v>16</v>
      </c>
      <c r="F6" s="54" t="n">
        <v>3458</v>
      </c>
      <c r="G6" s="55" t="n">
        <f aca="false">F6/E6</f>
        <v>216.125</v>
      </c>
      <c r="H6" s="56" t="n">
        <v>8</v>
      </c>
      <c r="I6" s="56" t="n">
        <v>1534</v>
      </c>
      <c r="J6" s="55" t="n">
        <f aca="false">I6/H6</f>
        <v>191.75</v>
      </c>
      <c r="K6" s="54" t="n">
        <f aca="false">Rezultati!BR17</f>
        <v>0</v>
      </c>
      <c r="L6" s="54" t="n">
        <f aca="false">Rezultati!BQ17</f>
        <v>0</v>
      </c>
      <c r="M6" s="55" t="e">
        <f aca="false">Rezultati!BT17</f>
        <v>#DIV/0!</v>
      </c>
      <c r="N6" s="54"/>
      <c r="O6" s="54"/>
      <c r="P6" s="55"/>
      <c r="Q6" s="54"/>
      <c r="R6" s="54"/>
      <c r="S6" s="55"/>
      <c r="T6" s="57" t="n">
        <f aca="false">E6+H6+K6</f>
        <v>24</v>
      </c>
      <c r="U6" s="57" t="n">
        <f aca="false">L6+I6+F6</f>
        <v>4992</v>
      </c>
      <c r="V6" s="55" t="n">
        <f aca="false">U6/T6</f>
        <v>208</v>
      </c>
      <c r="W6" s="58"/>
    </row>
    <row r="7" customFormat="false" ht="19.55" hidden="false" customHeight="true" outlineLevel="0" collapsed="false">
      <c r="B7" s="52" t="n">
        <v>3</v>
      </c>
      <c r="C7" s="53" t="str">
        <f aca="false">Rezultati!A45</f>
        <v>RR Dziednieks</v>
      </c>
      <c r="D7" s="54" t="str">
        <f aca="false">Rezultati!B45</f>
        <v>Jānis Zemītis</v>
      </c>
      <c r="E7" s="54" t="n">
        <v>24</v>
      </c>
      <c r="F7" s="54" t="n">
        <v>4803</v>
      </c>
      <c r="G7" s="55" t="n">
        <f aca="false">F7/E7</f>
        <v>200.125</v>
      </c>
      <c r="H7" s="56" t="n">
        <v>24</v>
      </c>
      <c r="I7" s="56" t="n">
        <v>5020</v>
      </c>
      <c r="J7" s="55" t="n">
        <f aca="false">I7/H7</f>
        <v>209.166666666667</v>
      </c>
      <c r="K7" s="54" t="n">
        <f aca="false">Rezultati!BR45</f>
        <v>0</v>
      </c>
      <c r="L7" s="54" t="n">
        <f aca="false">Rezultati!BQ45</f>
        <v>0</v>
      </c>
      <c r="M7" s="55" t="e">
        <f aca="false">Rezultati!BT45</f>
        <v>#DIV/0!</v>
      </c>
      <c r="N7" s="54"/>
      <c r="O7" s="54"/>
      <c r="P7" s="55"/>
      <c r="Q7" s="54"/>
      <c r="R7" s="54"/>
      <c r="S7" s="55"/>
      <c r="T7" s="57" t="n">
        <f aca="false">E7+H7+K7</f>
        <v>48</v>
      </c>
      <c r="U7" s="57" t="n">
        <f aca="false">L7+I7+F7</f>
        <v>9823</v>
      </c>
      <c r="V7" s="55" t="n">
        <f aca="false">U7/T7</f>
        <v>204.645833333333</v>
      </c>
      <c r="W7" s="58"/>
    </row>
    <row r="8" customFormat="false" ht="19.55" hidden="false" customHeight="true" outlineLevel="0" collapsed="false">
      <c r="B8" s="59" t="n">
        <v>4</v>
      </c>
      <c r="C8" s="60" t="str">
        <f aca="false">Rezultati!A47</f>
        <v>RR Dziednieks</v>
      </c>
      <c r="D8" s="61" t="str">
        <f aca="false">Rezultati!B47</f>
        <v>Dmitrijs Maščenko</v>
      </c>
      <c r="E8" s="61" t="n">
        <v>4</v>
      </c>
      <c r="F8" s="61" t="n">
        <v>797</v>
      </c>
      <c r="G8" s="62" t="n">
        <f aca="false">F8/E8</f>
        <v>199.25</v>
      </c>
      <c r="H8" s="57" t="n">
        <v>16</v>
      </c>
      <c r="I8" s="57" t="n">
        <v>3220</v>
      </c>
      <c r="J8" s="62" t="n">
        <f aca="false">I8/H8</f>
        <v>201.25</v>
      </c>
      <c r="K8" s="61" t="n">
        <f aca="false">Rezultati!BR47</f>
        <v>0</v>
      </c>
      <c r="L8" s="61" t="n">
        <f aca="false">Rezultati!BQ47</f>
        <v>0</v>
      </c>
      <c r="M8" s="62" t="e">
        <f aca="false">Rezultati!BT47</f>
        <v>#DIV/0!</v>
      </c>
      <c r="N8" s="61"/>
      <c r="O8" s="61"/>
      <c r="P8" s="62"/>
      <c r="Q8" s="61"/>
      <c r="R8" s="61"/>
      <c r="S8" s="62"/>
      <c r="T8" s="57" t="n">
        <f aca="false">E8+H8+K8</f>
        <v>20</v>
      </c>
      <c r="U8" s="57" t="n">
        <f aca="false">L8+I8+F8</f>
        <v>4017</v>
      </c>
      <c r="V8" s="62" t="n">
        <f aca="false">U8/T8</f>
        <v>200.85</v>
      </c>
      <c r="W8" s="58"/>
    </row>
    <row r="9" customFormat="false" ht="19.55" hidden="false" customHeight="true" outlineLevel="0" collapsed="false">
      <c r="B9" s="59" t="n">
        <v>5</v>
      </c>
      <c r="C9" s="60" t="str">
        <f aca="false">Rezultati!A4</f>
        <v>BASK APS</v>
      </c>
      <c r="D9" s="61" t="str">
        <f aca="false">Rezultati!B4</f>
        <v>Artemijs Hudjakovs</v>
      </c>
      <c r="E9" s="61" t="n">
        <v>24</v>
      </c>
      <c r="F9" s="61" t="n">
        <v>4622</v>
      </c>
      <c r="G9" s="62" t="n">
        <f aca="false">F9/E9</f>
        <v>192.583333333333</v>
      </c>
      <c r="H9" s="57" t="n">
        <v>28</v>
      </c>
      <c r="I9" s="57" t="n">
        <v>5803</v>
      </c>
      <c r="J9" s="62" t="n">
        <f aca="false">I9/H9</f>
        <v>207.25</v>
      </c>
      <c r="K9" s="61" t="n">
        <f aca="false">Rezultati!BR4</f>
        <v>0</v>
      </c>
      <c r="L9" s="61" t="n">
        <f aca="false">Rezultati!BQ4</f>
        <v>0</v>
      </c>
      <c r="M9" s="62" t="e">
        <f aca="false">Rezultati!BT4</f>
        <v>#DIV/0!</v>
      </c>
      <c r="N9" s="61"/>
      <c r="O9" s="61"/>
      <c r="P9" s="62"/>
      <c r="Q9" s="61"/>
      <c r="R9" s="61"/>
      <c r="S9" s="62"/>
      <c r="T9" s="57" t="n">
        <f aca="false">E9+H9+K9</f>
        <v>52</v>
      </c>
      <c r="U9" s="57" t="n">
        <f aca="false">L9+I9+F9</f>
        <v>10425</v>
      </c>
      <c r="V9" s="62" t="n">
        <f aca="false">U9/T9</f>
        <v>200.480769230769</v>
      </c>
      <c r="W9" s="58"/>
    </row>
    <row r="10" customFormat="false" ht="19.55" hidden="false" customHeight="true" outlineLevel="0" collapsed="false">
      <c r="B10" s="59" t="n">
        <v>6</v>
      </c>
      <c r="C10" s="60" t="str">
        <f aca="false">Rezultati!A12</f>
        <v>BASK APS</v>
      </c>
      <c r="D10" s="61" t="str">
        <f aca="false">Rezultati!B12</f>
        <v>Edmunds Jansons</v>
      </c>
      <c r="E10" s="61" t="n">
        <v>0</v>
      </c>
      <c r="F10" s="61" t="n">
        <v>0</v>
      </c>
      <c r="G10" s="62" t="e">
        <f aca="false">F10/E10</f>
        <v>#DIV/0!</v>
      </c>
      <c r="H10" s="61" t="n">
        <v>4</v>
      </c>
      <c r="I10" s="61" t="n">
        <v>799</v>
      </c>
      <c r="J10" s="62" t="n">
        <f aca="false">I10/H10</f>
        <v>199.75</v>
      </c>
      <c r="K10" s="61" t="n">
        <f aca="false">Rezultati!BR12</f>
        <v>0</v>
      </c>
      <c r="L10" s="61" t="n">
        <f aca="false">Rezultati!BQ12</f>
        <v>0</v>
      </c>
      <c r="M10" s="62" t="e">
        <f aca="false">Rezultati!BT12</f>
        <v>#DIV/0!</v>
      </c>
      <c r="N10" s="63"/>
      <c r="O10" s="63"/>
      <c r="P10" s="63"/>
      <c r="Q10" s="63"/>
      <c r="R10" s="63"/>
      <c r="S10" s="63"/>
      <c r="T10" s="57" t="n">
        <f aca="false">E10+H10+K10</f>
        <v>4</v>
      </c>
      <c r="U10" s="57" t="n">
        <f aca="false">L10+I10+F10</f>
        <v>799</v>
      </c>
      <c r="V10" s="62" t="n">
        <f aca="false">((F10+I10+L10)/(E10+H10+K10))</f>
        <v>199.75</v>
      </c>
      <c r="W10" s="58"/>
    </row>
    <row r="11" customFormat="false" ht="19.55" hidden="false" customHeight="true" outlineLevel="0" collapsed="false">
      <c r="B11" s="59" t="n">
        <v>7</v>
      </c>
      <c r="C11" s="60" t="str">
        <f aca="false">Rezultati!A44</f>
        <v>RR Dziednieks</v>
      </c>
      <c r="D11" s="61" t="str">
        <f aca="false">Rezultati!B44</f>
        <v>Andis Dārziņš</v>
      </c>
      <c r="E11" s="61" t="n">
        <v>16</v>
      </c>
      <c r="F11" s="61" t="n">
        <v>3086</v>
      </c>
      <c r="G11" s="62" t="n">
        <f aca="false">F11/E11</f>
        <v>192.875</v>
      </c>
      <c r="H11" s="57" t="n">
        <v>24</v>
      </c>
      <c r="I11" s="57" t="n">
        <v>4808</v>
      </c>
      <c r="J11" s="62" t="n">
        <f aca="false">I11/H11</f>
        <v>200.333333333333</v>
      </c>
      <c r="K11" s="61" t="n">
        <f aca="false">Rezultati!BR44</f>
        <v>0</v>
      </c>
      <c r="L11" s="61" t="n">
        <f aca="false">Rezultati!BQ44</f>
        <v>0</v>
      </c>
      <c r="M11" s="62" t="e">
        <f aca="false">Rezultati!BT44</f>
        <v>#DIV/0!</v>
      </c>
      <c r="N11" s="61"/>
      <c r="O11" s="61"/>
      <c r="P11" s="62"/>
      <c r="Q11" s="61"/>
      <c r="R11" s="61"/>
      <c r="S11" s="62"/>
      <c r="T11" s="57" t="n">
        <f aca="false">E11+H11+K11</f>
        <v>40</v>
      </c>
      <c r="U11" s="57" t="n">
        <f aca="false">L11+I11+F11</f>
        <v>7894</v>
      </c>
      <c r="V11" s="62" t="n">
        <f aca="false">U11/T11</f>
        <v>197.35</v>
      </c>
      <c r="W11" s="58"/>
    </row>
    <row r="12" customFormat="false" ht="19.55" hidden="false" customHeight="true" outlineLevel="0" collapsed="false">
      <c r="B12" s="59" t="n">
        <v>8</v>
      </c>
      <c r="C12" s="60" t="str">
        <f aca="false">Rezultati!A23</f>
        <v>Jaunie Buki</v>
      </c>
      <c r="D12" s="61" t="str">
        <f aca="false">Rezultati!B23</f>
        <v>Ivars Vinters</v>
      </c>
      <c r="E12" s="61" t="n">
        <v>24</v>
      </c>
      <c r="F12" s="61" t="n">
        <v>4636</v>
      </c>
      <c r="G12" s="62" t="n">
        <f aca="false">F12/E12</f>
        <v>193.166666666667</v>
      </c>
      <c r="H12" s="57" t="n">
        <v>24</v>
      </c>
      <c r="I12" s="57" t="n">
        <v>4757</v>
      </c>
      <c r="J12" s="62" t="n">
        <f aca="false">I12/H12</f>
        <v>198.208333333333</v>
      </c>
      <c r="K12" s="61" t="n">
        <f aca="false">Rezultati!BR23</f>
        <v>0</v>
      </c>
      <c r="L12" s="61" t="n">
        <f aca="false">Rezultati!BQ23</f>
        <v>0</v>
      </c>
      <c r="M12" s="62" t="e">
        <f aca="false">Rezultati!BT23</f>
        <v>#DIV/0!</v>
      </c>
      <c r="N12" s="61"/>
      <c r="O12" s="61"/>
      <c r="P12" s="62"/>
      <c r="Q12" s="61"/>
      <c r="R12" s="61"/>
      <c r="S12" s="62"/>
      <c r="T12" s="57" t="n">
        <f aca="false">E12+H12+K12</f>
        <v>48</v>
      </c>
      <c r="U12" s="57" t="n">
        <f aca="false">L12+I12+F12</f>
        <v>9393</v>
      </c>
      <c r="V12" s="62" t="n">
        <f aca="false">U12/T12</f>
        <v>195.6875</v>
      </c>
      <c r="W12" s="58"/>
    </row>
    <row r="13" customFormat="false" ht="19.55" hidden="false" customHeight="true" outlineLevel="0" collapsed="false">
      <c r="B13" s="59" t="n">
        <v>9</v>
      </c>
      <c r="C13" s="64" t="str">
        <f aca="false">Rezultati!A24</f>
        <v>Jaunie Buki</v>
      </c>
      <c r="D13" s="65" t="str">
        <f aca="false">Rezultati!B24</f>
        <v>Toms Pultraks</v>
      </c>
      <c r="E13" s="65" t="n">
        <v>24</v>
      </c>
      <c r="F13" s="65" t="n">
        <v>4751</v>
      </c>
      <c r="G13" s="66" t="n">
        <f aca="false">F13/E13</f>
        <v>197.958333333333</v>
      </c>
      <c r="H13" s="67" t="n">
        <v>28</v>
      </c>
      <c r="I13" s="67" t="n">
        <v>5327</v>
      </c>
      <c r="J13" s="66" t="n">
        <f aca="false">I13/H13</f>
        <v>190.25</v>
      </c>
      <c r="K13" s="65" t="n">
        <f aca="false">Rezultati!BR24</f>
        <v>0</v>
      </c>
      <c r="L13" s="65" t="n">
        <f aca="false">Rezultati!BQ24</f>
        <v>0</v>
      </c>
      <c r="M13" s="66" t="e">
        <f aca="false">Rezultati!BT24</f>
        <v>#DIV/0!</v>
      </c>
      <c r="N13" s="65"/>
      <c r="O13" s="65"/>
      <c r="P13" s="66"/>
      <c r="Q13" s="65"/>
      <c r="R13" s="65"/>
      <c r="S13" s="66"/>
      <c r="T13" s="57" t="n">
        <f aca="false">E13+H13+K13</f>
        <v>52</v>
      </c>
      <c r="U13" s="57" t="n">
        <f aca="false">L13+I13+F13</f>
        <v>10078</v>
      </c>
      <c r="V13" s="66" t="n">
        <f aca="false">U13/T13</f>
        <v>193.807692307692</v>
      </c>
      <c r="W13" s="58"/>
    </row>
    <row r="14" customFormat="false" ht="19.55" hidden="false" customHeight="true" outlineLevel="0" collapsed="false">
      <c r="B14" s="59" t="n">
        <v>10</v>
      </c>
      <c r="C14" s="68" t="str">
        <f aca="false">Rezultati!A43</f>
        <v>RR Dziednieks</v>
      </c>
      <c r="D14" s="69" t="str">
        <f aca="false">Rezultati!B43</f>
        <v>Aivars Beļickis</v>
      </c>
      <c r="E14" s="69" t="n">
        <v>16</v>
      </c>
      <c r="F14" s="69" t="n">
        <v>3075</v>
      </c>
      <c r="G14" s="70" t="n">
        <f aca="false">F14/E14</f>
        <v>192.1875</v>
      </c>
      <c r="H14" s="71" t="n">
        <v>4</v>
      </c>
      <c r="I14" s="71" t="n">
        <v>783</v>
      </c>
      <c r="J14" s="70" t="n">
        <f aca="false">I14/H14</f>
        <v>195.75</v>
      </c>
      <c r="K14" s="69" t="n">
        <f aca="false">Rezultati!BR43</f>
        <v>0</v>
      </c>
      <c r="L14" s="69" t="n">
        <f aca="false">Rezultati!BQ43</f>
        <v>0</v>
      </c>
      <c r="M14" s="70" t="e">
        <f aca="false">Rezultati!BT43</f>
        <v>#DIV/0!</v>
      </c>
      <c r="N14" s="69"/>
      <c r="O14" s="69"/>
      <c r="P14" s="70"/>
      <c r="Q14" s="69"/>
      <c r="R14" s="69"/>
      <c r="S14" s="70"/>
      <c r="T14" s="71" t="n">
        <f aca="false">E14+H14+K14</f>
        <v>20</v>
      </c>
      <c r="U14" s="71" t="n">
        <f aca="false">L14+I14+F14</f>
        <v>3858</v>
      </c>
      <c r="V14" s="70" t="n">
        <f aca="false">U14/T14</f>
        <v>192.9</v>
      </c>
      <c r="W14" s="58"/>
    </row>
    <row r="15" customFormat="false" ht="19.55" hidden="false" customHeight="true" outlineLevel="0" collapsed="false">
      <c r="B15" s="72" t="n">
        <v>11</v>
      </c>
      <c r="C15" s="68" t="str">
        <f aca="false">Rezultati!A46</f>
        <v>RR Dziednieks</v>
      </c>
      <c r="D15" s="69" t="str">
        <f aca="false">Rezultati!B46</f>
        <v>Raimonds Zemītis</v>
      </c>
      <c r="E15" s="69" t="n">
        <v>12</v>
      </c>
      <c r="F15" s="69" t="n">
        <v>2151</v>
      </c>
      <c r="G15" s="70" t="n">
        <f aca="false">F15/E15</f>
        <v>179.25</v>
      </c>
      <c r="H15" s="71" t="n">
        <v>16</v>
      </c>
      <c r="I15" s="71" t="n">
        <v>3228</v>
      </c>
      <c r="J15" s="70" t="n">
        <f aca="false">I15/H15</f>
        <v>201.75</v>
      </c>
      <c r="K15" s="69" t="n">
        <f aca="false">Rezultati!BR46</f>
        <v>0</v>
      </c>
      <c r="L15" s="69" t="n">
        <f aca="false">Rezultati!BQ46</f>
        <v>0</v>
      </c>
      <c r="M15" s="70" t="e">
        <f aca="false">Rezultati!BT46</f>
        <v>#DIV/0!</v>
      </c>
      <c r="N15" s="69"/>
      <c r="O15" s="69"/>
      <c r="P15" s="70"/>
      <c r="Q15" s="69"/>
      <c r="R15" s="69"/>
      <c r="S15" s="70"/>
      <c r="T15" s="71" t="n">
        <f aca="false">E15+H15+K15</f>
        <v>28</v>
      </c>
      <c r="U15" s="71" t="n">
        <f aca="false">L15+I15+F15</f>
        <v>5379</v>
      </c>
      <c r="V15" s="70" t="n">
        <f aca="false">U15/T15</f>
        <v>192.107142857143</v>
      </c>
      <c r="W15" s="58"/>
    </row>
    <row r="16" customFormat="false" ht="19.55" hidden="false" customHeight="true" outlineLevel="0" collapsed="false">
      <c r="B16" s="72" t="n">
        <v>12</v>
      </c>
      <c r="C16" s="68" t="str">
        <f aca="false">Rezultati!A58</f>
        <v>Wolfpack</v>
      </c>
      <c r="D16" s="69" t="str">
        <f aca="false">Rezultati!B58</f>
        <v>Vladislavs Saveljevs</v>
      </c>
      <c r="E16" s="69" t="n">
        <v>24</v>
      </c>
      <c r="F16" s="69" t="n">
        <v>4667</v>
      </c>
      <c r="G16" s="70" t="n">
        <f aca="false">F16/E16</f>
        <v>194.458333333333</v>
      </c>
      <c r="H16" s="71" t="n">
        <v>28</v>
      </c>
      <c r="I16" s="71" t="n">
        <v>5225</v>
      </c>
      <c r="J16" s="70" t="n">
        <f aca="false">I16/H16</f>
        <v>186.607142857143</v>
      </c>
      <c r="K16" s="69" t="n">
        <f aca="false">Rezultati!BR58</f>
        <v>0</v>
      </c>
      <c r="L16" s="69" t="n">
        <f aca="false">Rezultati!BQ58</f>
        <v>0</v>
      </c>
      <c r="M16" s="70" t="e">
        <f aca="false">Rezultati!BT58</f>
        <v>#DIV/0!</v>
      </c>
      <c r="N16" s="69"/>
      <c r="O16" s="69"/>
      <c r="P16" s="70"/>
      <c r="Q16" s="69"/>
      <c r="R16" s="69"/>
      <c r="S16" s="70"/>
      <c r="T16" s="71" t="n">
        <f aca="false">E16+H16+K16</f>
        <v>52</v>
      </c>
      <c r="U16" s="71" t="n">
        <f aca="false">L16+I16+F16</f>
        <v>9892</v>
      </c>
      <c r="V16" s="70" t="n">
        <f aca="false">U16/T16</f>
        <v>190.230769230769</v>
      </c>
      <c r="W16" s="58"/>
    </row>
    <row r="17" customFormat="false" ht="19.55" hidden="false" customHeight="true" outlineLevel="0" collapsed="false">
      <c r="B17" s="72" t="n">
        <v>13</v>
      </c>
      <c r="C17" s="68" t="str">
        <f aca="false">Rezultati!A37</f>
        <v>Liquide Time</v>
      </c>
      <c r="D17" s="69" t="str">
        <f aca="false">Rezultati!B37</f>
        <v>Elvijs Dimpers</v>
      </c>
      <c r="E17" s="69" t="n">
        <v>24</v>
      </c>
      <c r="F17" s="69" t="n">
        <v>4443</v>
      </c>
      <c r="G17" s="70" t="n">
        <f aca="false">F17/E17</f>
        <v>185.125</v>
      </c>
      <c r="H17" s="71" t="n">
        <v>28</v>
      </c>
      <c r="I17" s="71" t="n">
        <v>5294</v>
      </c>
      <c r="J17" s="70" t="n">
        <f aca="false">I17/H17</f>
        <v>189.071428571429</v>
      </c>
      <c r="K17" s="69" t="n">
        <f aca="false">Rezultati!BR37</f>
        <v>0</v>
      </c>
      <c r="L17" s="69" t="n">
        <f aca="false">Rezultati!BQ37</f>
        <v>0</v>
      </c>
      <c r="M17" s="70" t="e">
        <f aca="false">Rezultati!BT37</f>
        <v>#DIV/0!</v>
      </c>
      <c r="N17" s="69"/>
      <c r="O17" s="69"/>
      <c r="P17" s="70"/>
      <c r="Q17" s="69"/>
      <c r="R17" s="69"/>
      <c r="S17" s="70"/>
      <c r="T17" s="71" t="n">
        <f aca="false">E17+H17+K17</f>
        <v>52</v>
      </c>
      <c r="U17" s="71" t="n">
        <f aca="false">L17+I17+F17</f>
        <v>9737</v>
      </c>
      <c r="V17" s="70" t="n">
        <f aca="false">U17/T17</f>
        <v>187.25</v>
      </c>
      <c r="W17" s="58"/>
    </row>
    <row r="18" customFormat="false" ht="19.55" hidden="false" customHeight="true" outlineLevel="0" collapsed="false">
      <c r="B18" s="72" t="n">
        <v>14</v>
      </c>
      <c r="C18" s="68" t="str">
        <f aca="false">Rezultati!A57</f>
        <v>Wolfpack</v>
      </c>
      <c r="D18" s="69" t="str">
        <f aca="false">Rezultati!B57</f>
        <v>Artūrs Zavjalovs</v>
      </c>
      <c r="E18" s="69" t="n">
        <v>12</v>
      </c>
      <c r="F18" s="69" t="n">
        <v>2193</v>
      </c>
      <c r="G18" s="70" t="n">
        <f aca="false">F18/E18</f>
        <v>182.75</v>
      </c>
      <c r="H18" s="71" t="n">
        <v>24</v>
      </c>
      <c r="I18" s="71" t="n">
        <v>4451</v>
      </c>
      <c r="J18" s="70" t="n">
        <f aca="false">I18/H18</f>
        <v>185.458333333333</v>
      </c>
      <c r="K18" s="69" t="n">
        <f aca="false">Rezultati!BR57</f>
        <v>0</v>
      </c>
      <c r="L18" s="69" t="n">
        <f aca="false">Rezultati!BQ57</f>
        <v>0</v>
      </c>
      <c r="M18" s="70" t="e">
        <f aca="false">Rezultati!BT57</f>
        <v>#DIV/0!</v>
      </c>
      <c r="N18" s="69"/>
      <c r="O18" s="69"/>
      <c r="P18" s="70"/>
      <c r="Q18" s="69"/>
      <c r="R18" s="69"/>
      <c r="S18" s="70"/>
      <c r="T18" s="71" t="n">
        <f aca="false">E18+H18+K18</f>
        <v>36</v>
      </c>
      <c r="U18" s="71" t="n">
        <f aca="false">L18+I18+F18</f>
        <v>6644</v>
      </c>
      <c r="V18" s="70" t="n">
        <f aca="false">U18/T18</f>
        <v>184.555555555556</v>
      </c>
      <c r="W18" s="58"/>
    </row>
    <row r="19" customFormat="false" ht="19.55" hidden="false" customHeight="true" outlineLevel="0" collapsed="false">
      <c r="B19" s="72" t="n">
        <v>15</v>
      </c>
      <c r="C19" s="68" t="str">
        <f aca="false">Rezultati!A22</f>
        <v>Jaunie Buki</v>
      </c>
      <c r="D19" s="69" t="str">
        <f aca="false">Rezultati!B22</f>
        <v>Mārtiņš Vilnis</v>
      </c>
      <c r="E19" s="69" t="n">
        <v>24</v>
      </c>
      <c r="F19" s="69" t="n">
        <v>4504</v>
      </c>
      <c r="G19" s="70" t="n">
        <f aca="false">F19/E19</f>
        <v>187.666666666667</v>
      </c>
      <c r="H19" s="71" t="n">
        <v>28</v>
      </c>
      <c r="I19" s="71" t="n">
        <v>5081</v>
      </c>
      <c r="J19" s="70" t="n">
        <f aca="false">I19/H19</f>
        <v>181.464285714286</v>
      </c>
      <c r="K19" s="69" t="n">
        <f aca="false">Rezultati!BR22</f>
        <v>0</v>
      </c>
      <c r="L19" s="69" t="n">
        <f aca="false">Rezultati!BQ22</f>
        <v>0</v>
      </c>
      <c r="M19" s="70" t="e">
        <f aca="false">Rezultati!BT22</f>
        <v>#DIV/0!</v>
      </c>
      <c r="N19" s="69"/>
      <c r="O19" s="69"/>
      <c r="P19" s="70"/>
      <c r="Q19" s="69"/>
      <c r="R19" s="69"/>
      <c r="S19" s="70"/>
      <c r="T19" s="71" t="n">
        <f aca="false">E19+H19+K19</f>
        <v>52</v>
      </c>
      <c r="U19" s="71" t="n">
        <f aca="false">L19+I19+F19</f>
        <v>9585</v>
      </c>
      <c r="V19" s="70" t="n">
        <f aca="false">U19/T19</f>
        <v>184.326923076923</v>
      </c>
      <c r="W19" s="58"/>
    </row>
    <row r="20" customFormat="false" ht="19.55" hidden="false" customHeight="true" outlineLevel="0" collapsed="false">
      <c r="B20" s="72" t="n">
        <v>16</v>
      </c>
      <c r="C20" s="68" t="str">
        <f aca="false">Rezultati!A59</f>
        <v>Wolfpack</v>
      </c>
      <c r="D20" s="69" t="str">
        <f aca="false">Rezultati!B59</f>
        <v>Dmitrijs Dumcevs</v>
      </c>
      <c r="E20" s="69" t="n">
        <v>27</v>
      </c>
      <c r="F20" s="69" t="n">
        <v>5339</v>
      </c>
      <c r="G20" s="70" t="n">
        <f aca="false">F20/E20</f>
        <v>197.740740740741</v>
      </c>
      <c r="H20" s="71" t="n">
        <v>28</v>
      </c>
      <c r="I20" s="71" t="n">
        <v>4670</v>
      </c>
      <c r="J20" s="70" t="n">
        <f aca="false">I20/H20</f>
        <v>166.785714285714</v>
      </c>
      <c r="K20" s="69" t="n">
        <f aca="false">Rezultati!BR59</f>
        <v>0</v>
      </c>
      <c r="L20" s="69" t="n">
        <f aca="false">Rezultati!BQ59</f>
        <v>0</v>
      </c>
      <c r="M20" s="70" t="e">
        <f aca="false">Rezultati!BT59</f>
        <v>#DIV/0!</v>
      </c>
      <c r="N20" s="69"/>
      <c r="O20" s="69"/>
      <c r="P20" s="70"/>
      <c r="Q20" s="69"/>
      <c r="R20" s="69"/>
      <c r="S20" s="70"/>
      <c r="T20" s="71" t="n">
        <f aca="false">E20+H20+K20</f>
        <v>55</v>
      </c>
      <c r="U20" s="71" t="n">
        <f aca="false">L20+I20+F20</f>
        <v>10009</v>
      </c>
      <c r="V20" s="70" t="n">
        <f aca="false">U20/T20</f>
        <v>181.981818181818</v>
      </c>
      <c r="W20" s="58"/>
    </row>
    <row r="21" customFormat="false" ht="19.55" hidden="false" customHeight="true" outlineLevel="0" collapsed="false">
      <c r="B21" s="72" t="n">
        <v>17</v>
      </c>
      <c r="C21" s="68" t="str">
        <f aca="false">Rezultati!A38</f>
        <v>Liquide Time</v>
      </c>
      <c r="D21" s="69" t="str">
        <f aca="false">Rezultati!B38</f>
        <v>Maksims Gerasimenko</v>
      </c>
      <c r="E21" s="69" t="n">
        <v>20</v>
      </c>
      <c r="F21" s="69" t="n">
        <v>3670</v>
      </c>
      <c r="G21" s="70" t="n">
        <f aca="false">F21/E21</f>
        <v>183.5</v>
      </c>
      <c r="H21" s="71" t="n">
        <v>28</v>
      </c>
      <c r="I21" s="71" t="n">
        <v>5064</v>
      </c>
      <c r="J21" s="70" t="n">
        <f aca="false">I21/H21</f>
        <v>180.857142857143</v>
      </c>
      <c r="K21" s="69" t="n">
        <f aca="false">Rezultati!BR38</f>
        <v>0</v>
      </c>
      <c r="L21" s="69" t="n">
        <f aca="false">Rezultati!BQ38</f>
        <v>0</v>
      </c>
      <c r="M21" s="70" t="e">
        <f aca="false">Rezultati!BT38</f>
        <v>#DIV/0!</v>
      </c>
      <c r="N21" s="69"/>
      <c r="O21" s="69"/>
      <c r="P21" s="70"/>
      <c r="Q21" s="69"/>
      <c r="R21" s="69"/>
      <c r="S21" s="70"/>
      <c r="T21" s="71" t="n">
        <f aca="false">E21+H21+K21</f>
        <v>48</v>
      </c>
      <c r="U21" s="71" t="n">
        <f aca="false">L21+I21+F21</f>
        <v>8734</v>
      </c>
      <c r="V21" s="70" t="n">
        <f aca="false">U21/T21</f>
        <v>181.958333333333</v>
      </c>
      <c r="W21" s="58"/>
    </row>
    <row r="22" customFormat="false" ht="19.55" hidden="false" customHeight="true" outlineLevel="0" collapsed="false">
      <c r="B22" s="72" t="n">
        <v>18</v>
      </c>
      <c r="C22" s="68" t="str">
        <f aca="false">Rezultati!A32</f>
        <v>Pārdaugavas AVANGĀRDS</v>
      </c>
      <c r="D22" s="69" t="str">
        <f aca="false">Rezultati!B32</f>
        <v>Aleksejs Jeļisejevs</v>
      </c>
      <c r="E22" s="69" t="n">
        <v>12</v>
      </c>
      <c r="F22" s="69" t="n">
        <v>2166</v>
      </c>
      <c r="G22" s="70" t="n">
        <f aca="false">F22/E22</f>
        <v>180.5</v>
      </c>
      <c r="H22" s="71" t="n">
        <v>0</v>
      </c>
      <c r="I22" s="71" t="n">
        <v>0</v>
      </c>
      <c r="J22" s="70" t="e">
        <f aca="false">I22/H22</f>
        <v>#DIV/0!</v>
      </c>
      <c r="K22" s="69" t="n">
        <f aca="false">Rezultati!BR32</f>
        <v>0</v>
      </c>
      <c r="L22" s="69" t="n">
        <f aca="false">Rezultati!BQ32</f>
        <v>0</v>
      </c>
      <c r="M22" s="70" t="e">
        <f aca="false">Rezultati!BT32</f>
        <v>#DIV/0!</v>
      </c>
      <c r="N22" s="69"/>
      <c r="O22" s="69"/>
      <c r="P22" s="70"/>
      <c r="Q22" s="69"/>
      <c r="R22" s="69"/>
      <c r="S22" s="70"/>
      <c r="T22" s="71" t="n">
        <f aca="false">E22+H22+K22</f>
        <v>12</v>
      </c>
      <c r="U22" s="71" t="n">
        <f aca="false">L22+I22+F22</f>
        <v>2166</v>
      </c>
      <c r="V22" s="70" t="n">
        <f aca="false">U22/T22</f>
        <v>180.5</v>
      </c>
      <c r="W22" s="58"/>
    </row>
    <row r="23" customFormat="false" ht="19.55" hidden="false" customHeight="true" outlineLevel="0" collapsed="false">
      <c r="B23" s="72" t="n">
        <v>19</v>
      </c>
      <c r="C23" s="68" t="str">
        <f aca="false">Rezultati!A51</f>
        <v>Šarmaggedon</v>
      </c>
      <c r="D23" s="69" t="str">
        <f aca="false">Rezultati!B51</f>
        <v>Ģirts Tomsons</v>
      </c>
      <c r="E23" s="69" t="n">
        <v>28</v>
      </c>
      <c r="F23" s="69" t="n">
        <v>4990</v>
      </c>
      <c r="G23" s="70" t="n">
        <f aca="false">F23/E23</f>
        <v>178.214285714286</v>
      </c>
      <c r="H23" s="71" t="n">
        <v>0</v>
      </c>
      <c r="I23" s="71" t="n">
        <v>0</v>
      </c>
      <c r="J23" s="70" t="e">
        <f aca="false">I23/H23</f>
        <v>#DIV/0!</v>
      </c>
      <c r="K23" s="69" t="n">
        <f aca="false">Rezultati!BR51</f>
        <v>0</v>
      </c>
      <c r="L23" s="69" t="n">
        <f aca="false">Rezultati!BQ51</f>
        <v>0</v>
      </c>
      <c r="M23" s="70" t="e">
        <f aca="false">Rezultati!BT51</f>
        <v>#DIV/0!</v>
      </c>
      <c r="N23" s="69"/>
      <c r="O23" s="69"/>
      <c r="P23" s="70"/>
      <c r="Q23" s="69"/>
      <c r="R23" s="69"/>
      <c r="S23" s="70"/>
      <c r="T23" s="71" t="n">
        <f aca="false">E23+H23+K23</f>
        <v>28</v>
      </c>
      <c r="U23" s="71" t="n">
        <f aca="false">L23+I23+F23</f>
        <v>4990</v>
      </c>
      <c r="V23" s="70" t="n">
        <f aca="false">U23/T23</f>
        <v>178.214285714286</v>
      </c>
      <c r="W23" s="58"/>
    </row>
    <row r="24" customFormat="false" ht="19.55" hidden="false" customHeight="true" outlineLevel="0" collapsed="false">
      <c r="B24" s="72" t="n">
        <v>20</v>
      </c>
      <c r="C24" s="68" t="str">
        <f aca="false">Rezultati!A31</f>
        <v>Pārdaugavas AVANGĀRDS</v>
      </c>
      <c r="D24" s="69" t="str">
        <f aca="false">Rezultati!B31</f>
        <v>Andrejs Zilgalvis</v>
      </c>
      <c r="E24" s="69" t="n">
        <v>24</v>
      </c>
      <c r="F24" s="69" t="n">
        <v>4466</v>
      </c>
      <c r="G24" s="70" t="n">
        <f aca="false">F24/E24-8</f>
        <v>178.083333333333</v>
      </c>
      <c r="H24" s="71" t="n">
        <v>20</v>
      </c>
      <c r="I24" s="71" t="n">
        <v>3712</v>
      </c>
      <c r="J24" s="70" t="n">
        <f aca="false">I24/H24-8</f>
        <v>177.6</v>
      </c>
      <c r="K24" s="69" t="n">
        <f aca="false">Rezultati!BR31</f>
        <v>0</v>
      </c>
      <c r="L24" s="69" t="n">
        <f aca="false">Rezultati!BQ31</f>
        <v>0</v>
      </c>
      <c r="M24" s="70" t="e">
        <f aca="false">Rezultati!BT31</f>
        <v>#DIV/0!</v>
      </c>
      <c r="N24" s="69"/>
      <c r="O24" s="69"/>
      <c r="P24" s="70"/>
      <c r="Q24" s="69"/>
      <c r="R24" s="69"/>
      <c r="S24" s="70"/>
      <c r="T24" s="71" t="n">
        <f aca="false">E24+H24+K24</f>
        <v>44</v>
      </c>
      <c r="U24" s="71" t="n">
        <f aca="false">L24+I24+F24</f>
        <v>8178</v>
      </c>
      <c r="V24" s="73" t="n">
        <f aca="false">U24/T24-8</f>
        <v>177.863636363636</v>
      </c>
      <c r="W24" s="58"/>
    </row>
    <row r="25" customFormat="false" ht="19.55" hidden="false" customHeight="true" outlineLevel="0" collapsed="false">
      <c r="B25" s="72" t="n">
        <v>21</v>
      </c>
      <c r="C25" s="68" t="str">
        <f aca="false">Rezultati!A15</f>
        <v>Ten Pin</v>
      </c>
      <c r="D25" s="69" t="str">
        <f aca="false">Rezultati!B15</f>
        <v>Ints Krievkalns</v>
      </c>
      <c r="E25" s="69" t="n">
        <v>16</v>
      </c>
      <c r="F25" s="69" t="n">
        <v>2771</v>
      </c>
      <c r="G25" s="70" t="n">
        <f aca="false">F25/E25</f>
        <v>173.1875</v>
      </c>
      <c r="H25" s="71" t="n">
        <v>24</v>
      </c>
      <c r="I25" s="71" t="n">
        <v>4338</v>
      </c>
      <c r="J25" s="70" t="n">
        <f aca="false">I25/H25</f>
        <v>180.75</v>
      </c>
      <c r="K25" s="69" t="n">
        <f aca="false">Rezultati!BR15</f>
        <v>0</v>
      </c>
      <c r="L25" s="69" t="n">
        <f aca="false">Rezultati!BQ15</f>
        <v>0</v>
      </c>
      <c r="M25" s="70" t="e">
        <f aca="false">Rezultati!BT15</f>
        <v>#DIV/0!</v>
      </c>
      <c r="N25" s="69"/>
      <c r="O25" s="69"/>
      <c r="P25" s="70"/>
      <c r="Q25" s="69"/>
      <c r="R25" s="69"/>
      <c r="S25" s="70"/>
      <c r="T25" s="71" t="n">
        <f aca="false">E25+H25+K25</f>
        <v>40</v>
      </c>
      <c r="U25" s="71" t="n">
        <f aca="false">L25+I25+F25</f>
        <v>7109</v>
      </c>
      <c r="V25" s="70" t="n">
        <f aca="false">U25/T25</f>
        <v>177.725</v>
      </c>
      <c r="W25" s="58"/>
    </row>
    <row r="26" customFormat="false" ht="19.55" hidden="false" customHeight="true" outlineLevel="0" collapsed="false">
      <c r="B26" s="72" t="n">
        <v>22</v>
      </c>
      <c r="C26" s="68" t="str">
        <f aca="false">Rezultati!A50</f>
        <v>Šarmageddon</v>
      </c>
      <c r="D26" s="69" t="str">
        <f aca="false">Rezultati!B50</f>
        <v>Aleksandrs Ručevics</v>
      </c>
      <c r="E26" s="69" t="n">
        <v>27</v>
      </c>
      <c r="F26" s="69" t="n">
        <v>4800</v>
      </c>
      <c r="G26" s="70" t="n">
        <f aca="false">F26/E26</f>
        <v>177.777777777778</v>
      </c>
      <c r="H26" s="71" t="n">
        <v>28</v>
      </c>
      <c r="I26" s="71" t="n">
        <v>4749</v>
      </c>
      <c r="J26" s="70" t="n">
        <f aca="false">I26/H26</f>
        <v>169.607142857143</v>
      </c>
      <c r="K26" s="69" t="n">
        <f aca="false">Rezultati!BR50</f>
        <v>0</v>
      </c>
      <c r="L26" s="69" t="n">
        <f aca="false">Rezultati!BQ50</f>
        <v>0</v>
      </c>
      <c r="M26" s="70" t="e">
        <f aca="false">Rezultati!BT50</f>
        <v>#DIV/0!</v>
      </c>
      <c r="N26" s="69"/>
      <c r="O26" s="69"/>
      <c r="P26" s="70"/>
      <c r="Q26" s="69"/>
      <c r="R26" s="69"/>
      <c r="S26" s="70"/>
      <c r="T26" s="71" t="n">
        <f aca="false">E26+H26+K26</f>
        <v>55</v>
      </c>
      <c r="U26" s="71" t="n">
        <f aca="false">L26+I26+F26</f>
        <v>9549</v>
      </c>
      <c r="V26" s="70" t="n">
        <f aca="false">U26/T26</f>
        <v>173.618181818182</v>
      </c>
      <c r="W26" s="58"/>
    </row>
    <row r="27" customFormat="false" ht="19.55" hidden="false" customHeight="true" outlineLevel="0" collapsed="false">
      <c r="B27" s="72" t="n">
        <v>23</v>
      </c>
      <c r="C27" s="68" t="str">
        <f aca="false">Rezultati!A29</f>
        <v>Pārdaugavas AVANGĀRDS</v>
      </c>
      <c r="D27" s="69" t="str">
        <f aca="false">Rezultati!B29</f>
        <v>Pauls Aizpurvs</v>
      </c>
      <c r="E27" s="69" t="n">
        <v>12</v>
      </c>
      <c r="F27" s="69" t="n">
        <v>1969</v>
      </c>
      <c r="G27" s="70" t="n">
        <f aca="false">F27/E27</f>
        <v>164.083333333333</v>
      </c>
      <c r="H27" s="71" t="n">
        <v>28</v>
      </c>
      <c r="I27" s="71" t="n">
        <v>4946</v>
      </c>
      <c r="J27" s="70" t="n">
        <f aca="false">I27/H27</f>
        <v>176.642857142857</v>
      </c>
      <c r="K27" s="69" t="n">
        <f aca="false">Rezultati!BR29</f>
        <v>0</v>
      </c>
      <c r="L27" s="69" t="n">
        <f aca="false">Rezultati!BQ29</f>
        <v>0</v>
      </c>
      <c r="M27" s="70" t="e">
        <f aca="false">Rezultati!BT29</f>
        <v>#DIV/0!</v>
      </c>
      <c r="N27" s="69"/>
      <c r="O27" s="69"/>
      <c r="P27" s="70"/>
      <c r="Q27" s="69"/>
      <c r="R27" s="69"/>
      <c r="S27" s="70"/>
      <c r="T27" s="71" t="n">
        <f aca="false">E27+H27+K27</f>
        <v>40</v>
      </c>
      <c r="U27" s="71" t="n">
        <f aca="false">L27+I27+F27</f>
        <v>6915</v>
      </c>
      <c r="V27" s="70" t="n">
        <f aca="false">U27/T27</f>
        <v>172.875</v>
      </c>
      <c r="W27" s="58"/>
    </row>
    <row r="28" customFormat="false" ht="19.55" hidden="false" customHeight="true" outlineLevel="0" collapsed="false">
      <c r="B28" s="72" t="n">
        <v>24</v>
      </c>
      <c r="C28" s="68" t="str">
        <f aca="false">Rezultati!A30</f>
        <v>Pārdaugavas AVANGĀRDS</v>
      </c>
      <c r="D28" s="69" t="str">
        <f aca="false">Rezultati!B30</f>
        <v>Ivars Vizulis</v>
      </c>
      <c r="E28" s="69" t="n">
        <v>20</v>
      </c>
      <c r="F28" s="69" t="n">
        <v>3386</v>
      </c>
      <c r="G28" s="70" t="n">
        <f aca="false">F28/E28</f>
        <v>169.3</v>
      </c>
      <c r="H28" s="71" t="n">
        <v>28</v>
      </c>
      <c r="I28" s="71" t="n">
        <v>4743</v>
      </c>
      <c r="J28" s="70" t="n">
        <f aca="false">I28/H28</f>
        <v>169.392857142857</v>
      </c>
      <c r="K28" s="69" t="n">
        <f aca="false">Rezultati!BR30</f>
        <v>0</v>
      </c>
      <c r="L28" s="69" t="n">
        <f aca="false">Rezultati!BQ30</f>
        <v>0</v>
      </c>
      <c r="M28" s="70" t="e">
        <f aca="false">Rezultati!BT30</f>
        <v>#DIV/0!</v>
      </c>
      <c r="N28" s="69"/>
      <c r="O28" s="69"/>
      <c r="P28" s="70"/>
      <c r="Q28" s="69"/>
      <c r="R28" s="69"/>
      <c r="S28" s="70"/>
      <c r="T28" s="71" t="n">
        <f aca="false">E28+H28+K28</f>
        <v>48</v>
      </c>
      <c r="U28" s="71" t="n">
        <f aca="false">L28+I28+F28</f>
        <v>8129</v>
      </c>
      <c r="V28" s="70" t="n">
        <f aca="false">U28/T28</f>
        <v>169.354166666667</v>
      </c>
      <c r="W28" s="58"/>
    </row>
    <row r="29" customFormat="false" ht="19.55" hidden="false" customHeight="true" outlineLevel="0" collapsed="false">
      <c r="B29" s="72" t="n">
        <v>25</v>
      </c>
      <c r="C29" s="68" t="str">
        <f aca="false">Rezultati!A5</f>
        <v>BASK APS</v>
      </c>
      <c r="D29" s="69" t="str">
        <f aca="false">Rezultati!B5</f>
        <v>Gints Aksiks</v>
      </c>
      <c r="E29" s="69" t="n">
        <v>20</v>
      </c>
      <c r="F29" s="69" t="n">
        <v>3401</v>
      </c>
      <c r="G29" s="70" t="n">
        <f aca="false">F29/E29</f>
        <v>170.05</v>
      </c>
      <c r="H29" s="71" t="n">
        <v>20</v>
      </c>
      <c r="I29" s="71" t="n">
        <v>3299</v>
      </c>
      <c r="J29" s="70" t="n">
        <f aca="false">I29/H29</f>
        <v>164.95</v>
      </c>
      <c r="K29" s="69" t="n">
        <f aca="false">Rezultati!BR5</f>
        <v>0</v>
      </c>
      <c r="L29" s="69" t="n">
        <f aca="false">Rezultati!BQ5</f>
        <v>0</v>
      </c>
      <c r="M29" s="70" t="e">
        <f aca="false">Rezultati!BT5</f>
        <v>#DIV/0!</v>
      </c>
      <c r="N29" s="69"/>
      <c r="O29" s="69"/>
      <c r="P29" s="70"/>
      <c r="Q29" s="69"/>
      <c r="R29" s="69"/>
      <c r="S29" s="70"/>
      <c r="T29" s="71" t="n">
        <f aca="false">E29+H29+K29</f>
        <v>40</v>
      </c>
      <c r="U29" s="71" t="n">
        <f aca="false">L29+I29+F29</f>
        <v>6700</v>
      </c>
      <c r="V29" s="70" t="n">
        <f aca="false">U29/T29</f>
        <v>167.5</v>
      </c>
      <c r="W29" s="58"/>
      <c r="X29" s="58"/>
    </row>
    <row r="30" customFormat="false" ht="19.55" hidden="false" customHeight="true" outlineLevel="0" collapsed="false">
      <c r="B30" s="72" t="n">
        <v>26</v>
      </c>
      <c r="C30" s="68" t="str">
        <f aca="false">Rezultati!A52</f>
        <v>Šarmaggedon</v>
      </c>
      <c r="D30" s="69" t="str">
        <f aca="false">Rezultati!B52</f>
        <v>Jānis Zalītis</v>
      </c>
      <c r="E30" s="69" t="n">
        <v>28</v>
      </c>
      <c r="F30" s="69" t="n">
        <v>4906</v>
      </c>
      <c r="G30" s="70" t="n">
        <f aca="false">F30/E30-8</f>
        <v>167.214285714286</v>
      </c>
      <c r="H30" s="71" t="n">
        <v>28</v>
      </c>
      <c r="I30" s="71" t="n">
        <v>4858</v>
      </c>
      <c r="J30" s="70" t="n">
        <f aca="false">I30/H30-8</f>
        <v>165.5</v>
      </c>
      <c r="K30" s="69" t="n">
        <f aca="false">Rezultati!BR52</f>
        <v>0</v>
      </c>
      <c r="L30" s="69" t="n">
        <f aca="false">Rezultati!BQ52</f>
        <v>0</v>
      </c>
      <c r="M30" s="70" t="e">
        <f aca="false">Rezultati!BT52</f>
        <v>#DIV/0!</v>
      </c>
      <c r="N30" s="69"/>
      <c r="O30" s="69"/>
      <c r="P30" s="70"/>
      <c r="Q30" s="69"/>
      <c r="R30" s="69"/>
      <c r="S30" s="70"/>
      <c r="T30" s="71" t="n">
        <f aca="false">E30+H30+K30</f>
        <v>56</v>
      </c>
      <c r="U30" s="71" t="n">
        <f aca="false">L30+I30+F30</f>
        <v>9764</v>
      </c>
      <c r="V30" s="70" t="n">
        <f aca="false">U30/T30-8</f>
        <v>166.357142857143</v>
      </c>
      <c r="W30" s="58"/>
      <c r="X30" s="58"/>
    </row>
    <row r="31" customFormat="false" ht="19.55" hidden="false" customHeight="true" outlineLevel="0" collapsed="false">
      <c r="B31" s="72" t="n">
        <v>27</v>
      </c>
      <c r="C31" s="68" t="str">
        <f aca="false">Rezultati!A7</f>
        <v>BASK APS</v>
      </c>
      <c r="D31" s="69" t="str">
        <f aca="false">Rezultati!B7</f>
        <v>Sergejs Ļeonovs</v>
      </c>
      <c r="E31" s="69" t="n">
        <v>4</v>
      </c>
      <c r="F31" s="69" t="n">
        <v>661</v>
      </c>
      <c r="G31" s="70" t="n">
        <f aca="false">F31/E31</f>
        <v>165.25</v>
      </c>
      <c r="H31" s="71" t="n">
        <v>4</v>
      </c>
      <c r="I31" s="71" t="n">
        <v>648</v>
      </c>
      <c r="J31" s="70" t="n">
        <f aca="false">I31/H31</f>
        <v>162</v>
      </c>
      <c r="K31" s="69" t="n">
        <f aca="false">Rezultati!BR7</f>
        <v>0</v>
      </c>
      <c r="L31" s="69" t="n">
        <f aca="false">Rezultati!BQ7</f>
        <v>0</v>
      </c>
      <c r="M31" s="70" t="e">
        <f aca="false">Rezultati!BT7</f>
        <v>#DIV/0!</v>
      </c>
      <c r="N31" s="69"/>
      <c r="O31" s="69"/>
      <c r="P31" s="70"/>
      <c r="Q31" s="69"/>
      <c r="R31" s="69"/>
      <c r="S31" s="70"/>
      <c r="T31" s="71" t="n">
        <f aca="false">E31+H31+K31</f>
        <v>8</v>
      </c>
      <c r="U31" s="71" t="n">
        <f aca="false">L31+I31+F31</f>
        <v>1309</v>
      </c>
      <c r="V31" s="70" t="n">
        <f aca="false">U31/T31</f>
        <v>163.625</v>
      </c>
      <c r="W31" s="58"/>
      <c r="X31" s="58"/>
    </row>
    <row r="32" customFormat="false" ht="19.55" hidden="false" customHeight="true" outlineLevel="0" collapsed="false">
      <c r="B32" s="72" t="n">
        <v>28</v>
      </c>
      <c r="C32" s="68" t="str">
        <f aca="false">Rezultati!A54</f>
        <v>Šarmaggedon</v>
      </c>
      <c r="D32" s="69" t="str">
        <f aca="false">Rezultati!B54</f>
        <v>Valentīns Ginko</v>
      </c>
      <c r="E32" s="69" t="n">
        <v>0</v>
      </c>
      <c r="F32" s="69" t="n">
        <v>0</v>
      </c>
      <c r="G32" s="70" t="e">
        <f aca="false">F32/E32</f>
        <v>#DIV/0!</v>
      </c>
      <c r="H32" s="71" t="n">
        <v>24</v>
      </c>
      <c r="I32" s="71" t="n">
        <v>3911</v>
      </c>
      <c r="J32" s="70" t="n">
        <f aca="false">I32/H32</f>
        <v>162.958333333333</v>
      </c>
      <c r="K32" s="69" t="n">
        <f aca="false">Rezultati!BR54</f>
        <v>0</v>
      </c>
      <c r="L32" s="69" t="n">
        <f aca="false">Rezultati!BQ54</f>
        <v>0</v>
      </c>
      <c r="M32" s="70" t="e">
        <f aca="false">Rezultati!BT54</f>
        <v>#DIV/0!</v>
      </c>
      <c r="N32" s="69"/>
      <c r="O32" s="69"/>
      <c r="P32" s="70"/>
      <c r="Q32" s="69"/>
      <c r="R32" s="69"/>
      <c r="S32" s="70"/>
      <c r="T32" s="71" t="n">
        <f aca="false">E32+H32+K32</f>
        <v>24</v>
      </c>
      <c r="U32" s="71" t="n">
        <f aca="false">L32+I32+F32</f>
        <v>3911</v>
      </c>
      <c r="V32" s="70" t="n">
        <f aca="false">U32/T32</f>
        <v>162.958333333333</v>
      </c>
      <c r="W32" s="58"/>
      <c r="X32" s="58"/>
    </row>
    <row r="33" customFormat="false" ht="19.55" hidden="false" customHeight="true" outlineLevel="0" collapsed="false">
      <c r="B33" s="72" t="n">
        <v>29</v>
      </c>
      <c r="C33" s="68" t="str">
        <f aca="false">Rezultati!A11</f>
        <v>BASK APS</v>
      </c>
      <c r="D33" s="69" t="str">
        <f aca="false">Rezultati!B11</f>
        <v>Kristaps Laucis</v>
      </c>
      <c r="E33" s="69" t="n">
        <v>0</v>
      </c>
      <c r="F33" s="69" t="n">
        <v>0</v>
      </c>
      <c r="G33" s="70" t="e">
        <f aca="false">F33/E33</f>
        <v>#DIV/0!</v>
      </c>
      <c r="H33" s="71" t="n">
        <v>8</v>
      </c>
      <c r="I33" s="71" t="n">
        <v>1224</v>
      </c>
      <c r="J33" s="70" t="n">
        <f aca="false">I33/H33</f>
        <v>153</v>
      </c>
      <c r="K33" s="69" t="n">
        <f aca="false">Rezultati!BR11</f>
        <v>0</v>
      </c>
      <c r="L33" s="69" t="n">
        <f aca="false">Rezultati!BQ11</f>
        <v>0</v>
      </c>
      <c r="M33" s="70" t="e">
        <f aca="false">Rezultati!BT11</f>
        <v>#DIV/0!</v>
      </c>
      <c r="N33" s="69"/>
      <c r="O33" s="69"/>
      <c r="P33" s="70"/>
      <c r="Q33" s="69"/>
      <c r="R33" s="69"/>
      <c r="S33" s="70"/>
      <c r="T33" s="71" t="n">
        <f aca="false">E33+H33+K33</f>
        <v>8</v>
      </c>
      <c r="U33" s="71" t="n">
        <f aca="false">L33+I33+F33</f>
        <v>1224</v>
      </c>
      <c r="V33" s="70" t="n">
        <f aca="false">U33/T33</f>
        <v>153</v>
      </c>
      <c r="W33" s="58"/>
      <c r="X33" s="58"/>
    </row>
    <row r="34" customFormat="false" ht="19.55" hidden="false" customHeight="true" outlineLevel="0" collapsed="false">
      <c r="B34" s="72" t="n">
        <v>30</v>
      </c>
      <c r="C34" s="68" t="str">
        <f aca="false">Rezultati!BU4</f>
        <v>BASK APS</v>
      </c>
      <c r="D34" s="69" t="str">
        <f aca="false">Rezultati!BV10</f>
        <v>Igors Plade</v>
      </c>
      <c r="E34" s="69" t="n">
        <v>4</v>
      </c>
      <c r="F34" s="69" t="n">
        <v>607</v>
      </c>
      <c r="G34" s="70" t="n">
        <f aca="false">F34/E34</f>
        <v>151.75</v>
      </c>
      <c r="H34" s="71" t="n">
        <v>0</v>
      </c>
      <c r="I34" s="71" t="n">
        <v>0</v>
      </c>
      <c r="J34" s="70" t="e">
        <f aca="false">I34/H34</f>
        <v>#DIV/0!</v>
      </c>
      <c r="K34" s="69" t="n">
        <f aca="false">Rezultati!BR10</f>
        <v>0</v>
      </c>
      <c r="L34" s="69" t="n">
        <f aca="false">Rezultati!BQ10</f>
        <v>0</v>
      </c>
      <c r="M34" s="70" t="e">
        <f aca="false">Rezultati!BT10</f>
        <v>#DIV/0!</v>
      </c>
      <c r="N34" s="69"/>
      <c r="O34" s="69"/>
      <c r="P34" s="70"/>
      <c r="Q34" s="69"/>
      <c r="R34" s="69"/>
      <c r="S34" s="70"/>
      <c r="T34" s="71" t="n">
        <f aca="false">E34+H34+K34</f>
        <v>4</v>
      </c>
      <c r="U34" s="71" t="n">
        <f aca="false">L34+I34+F34</f>
        <v>607</v>
      </c>
      <c r="V34" s="70" t="n">
        <f aca="false">U34/T34</f>
        <v>151.75</v>
      </c>
      <c r="W34" s="58"/>
      <c r="X34" s="58"/>
    </row>
    <row r="35" customFormat="false" ht="16.15" hidden="true" customHeight="false" outlineLevel="0" collapsed="false">
      <c r="B35" s="74"/>
      <c r="W35" s="58"/>
      <c r="X35" s="58"/>
    </row>
    <row r="36" customFormat="false" ht="17.35" hidden="true" customHeight="false" outlineLevel="0" collapsed="false">
      <c r="B36" s="74"/>
      <c r="C36" s="68" t="str">
        <f aca="false">Rezultati!A6</f>
        <v>BASK APS</v>
      </c>
      <c r="D36" s="69" t="str">
        <f aca="false">Rezultati!B6</f>
        <v>Dmitrijs Čebotarjovs</v>
      </c>
      <c r="E36" s="69"/>
      <c r="F36" s="69"/>
      <c r="G36" s="70" t="e">
        <f aca="false">F36/E36</f>
        <v>#DIV/0!</v>
      </c>
      <c r="H36" s="71"/>
      <c r="I36" s="71"/>
      <c r="J36" s="70" t="e">
        <f aca="false">I36/H36</f>
        <v>#DIV/0!</v>
      </c>
      <c r="K36" s="69" t="n">
        <f aca="false">Rezultati!BR6</f>
        <v>0</v>
      </c>
      <c r="L36" s="69" t="n">
        <f aca="false">Rezultati!BQ6</f>
        <v>0</v>
      </c>
      <c r="M36" s="70" t="str">
        <f aca="false">Rezultati!BT6</f>
        <v>#DIV/0!</v>
      </c>
      <c r="N36" s="69"/>
      <c r="O36" s="69"/>
      <c r="P36" s="70"/>
      <c r="Q36" s="69"/>
      <c r="R36" s="69"/>
      <c r="S36" s="70"/>
      <c r="T36" s="71" t="n">
        <f aca="false">K36+H36+E36</f>
        <v>0</v>
      </c>
      <c r="U36" s="71" t="n">
        <f aca="false">F36+I36+L36</f>
        <v>0</v>
      </c>
      <c r="V36" s="70" t="e">
        <f aca="false">U36/T36</f>
        <v>#DIV/0!</v>
      </c>
      <c r="W36" s="58"/>
      <c r="X36" s="58"/>
    </row>
    <row r="37" customFormat="false" ht="17.35" hidden="true" customHeight="false" outlineLevel="0" collapsed="false">
      <c r="B37" s="74"/>
      <c r="C37" s="68" t="str">
        <f aca="false">Rezultati!A53</f>
        <v>Šarmaggedon</v>
      </c>
      <c r="D37" s="69" t="str">
        <f aca="false">Rezultati!B53</f>
        <v>aklais rezultāts</v>
      </c>
      <c r="E37" s="69"/>
      <c r="F37" s="69"/>
      <c r="G37" s="70" t="e">
        <f aca="false">F37/E37</f>
        <v>#DIV/0!</v>
      </c>
      <c r="H37" s="71"/>
      <c r="I37" s="71"/>
      <c r="J37" s="70" t="e">
        <f aca="false">I37/H37</f>
        <v>#DIV/0!</v>
      </c>
      <c r="K37" s="69" t="n">
        <f aca="false">Rezultati!BR53</f>
        <v>0</v>
      </c>
      <c r="L37" s="69" t="n">
        <f aca="false">Rezultati!BQ53</f>
        <v>0</v>
      </c>
      <c r="M37" s="70" t="e">
        <f aca="false">Rezultati!BT53</f>
        <v>#DIV/0!</v>
      </c>
      <c r="N37" s="69"/>
      <c r="O37" s="69"/>
      <c r="P37" s="70"/>
      <c r="Q37" s="69"/>
      <c r="R37" s="69"/>
      <c r="S37" s="70"/>
      <c r="T37" s="71" t="n">
        <f aca="false">Q37+N37+K37+E37</f>
        <v>0</v>
      </c>
      <c r="U37" s="71" t="n">
        <f aca="false">R37+O37+L37+F37</f>
        <v>0</v>
      </c>
      <c r="V37" s="70" t="e">
        <f aca="false">U37/T37</f>
        <v>#DIV/0!</v>
      </c>
      <c r="W37" s="58"/>
      <c r="X37" s="58"/>
    </row>
    <row r="38" customFormat="false" ht="17.35" hidden="true" customHeight="false" outlineLevel="0" collapsed="false">
      <c r="B38" s="74"/>
      <c r="C38" s="68" t="str">
        <f aca="false">Rezultati!A14</f>
        <v>BASK APS</v>
      </c>
      <c r="D38" s="69" t="n">
        <f aca="false">Rezultati!B14</f>
        <v>0</v>
      </c>
      <c r="E38" s="69"/>
      <c r="F38" s="69"/>
      <c r="G38" s="70" t="e">
        <f aca="false">F38/E38</f>
        <v>#DIV/0!</v>
      </c>
      <c r="H38" s="71"/>
      <c r="I38" s="71"/>
      <c r="J38" s="70" t="e">
        <f aca="false">I39/H39</f>
        <v>#DIV/0!</v>
      </c>
      <c r="K38" s="69" t="n">
        <f aca="false">Rezultati!BR14</f>
        <v>0</v>
      </c>
      <c r="L38" s="69" t="n">
        <f aca="false">Rezultati!BQ14</f>
        <v>0</v>
      </c>
      <c r="M38" s="70" t="str">
        <f aca="false">Rezultati!BT14</f>
        <v>#DIV/0!</v>
      </c>
      <c r="N38" s="69"/>
      <c r="O38" s="69"/>
      <c r="P38" s="70"/>
      <c r="Q38" s="69"/>
      <c r="R38" s="69"/>
      <c r="S38" s="70"/>
      <c r="T38" s="71" t="n">
        <f aca="false">K38+H38+E38</f>
        <v>0</v>
      </c>
      <c r="U38" s="71" t="n">
        <f aca="false">F38+I38+L38</f>
        <v>0</v>
      </c>
      <c r="V38" s="70" t="e">
        <f aca="false">U39/T39</f>
        <v>#DIV/0!</v>
      </c>
      <c r="W38" s="58"/>
      <c r="X38" s="58"/>
    </row>
    <row r="39" customFormat="false" ht="17.35" hidden="true" customHeight="false" outlineLevel="0" collapsed="false">
      <c r="B39" s="74"/>
      <c r="C39" s="68" t="str">
        <f aca="false">Rezultati!A40</f>
        <v>Liquide Time</v>
      </c>
      <c r="D39" s="69" t="n">
        <f aca="false">Rezultati!B40</f>
        <v>0</v>
      </c>
      <c r="E39" s="69"/>
      <c r="F39" s="69"/>
      <c r="G39" s="70" t="e">
        <f aca="false">F39/E39</f>
        <v>#DIV/0!</v>
      </c>
      <c r="H39" s="71"/>
      <c r="I39" s="71"/>
      <c r="J39" s="70" t="e">
        <f aca="false">I39/H39</f>
        <v>#DIV/0!</v>
      </c>
      <c r="K39" s="69" t="n">
        <f aca="false">Rezultati!BR40</f>
        <v>0</v>
      </c>
      <c r="L39" s="69" t="n">
        <f aca="false">Rezultati!BQ40</f>
        <v>0</v>
      </c>
      <c r="M39" s="70" t="str">
        <f aca="false">Rezultati!BT40</f>
        <v>#DIV/0!</v>
      </c>
      <c r="N39" s="69"/>
      <c r="O39" s="69"/>
      <c r="P39" s="70"/>
      <c r="Q39" s="69"/>
      <c r="R39" s="69"/>
      <c r="S39" s="70"/>
      <c r="T39" s="71" t="n">
        <f aca="false">K39+H39+E39</f>
        <v>0</v>
      </c>
      <c r="U39" s="71" t="n">
        <f aca="false">F39+I39+L39</f>
        <v>0</v>
      </c>
      <c r="V39" s="70" t="e">
        <f aca="false">U39/T39</f>
        <v>#DIV/0!</v>
      </c>
      <c r="W39" s="58"/>
      <c r="X39" s="58"/>
    </row>
    <row r="40" customFormat="false" ht="17.35" hidden="true" customHeight="false" outlineLevel="0" collapsed="false">
      <c r="B40" s="74"/>
      <c r="C40" s="68" t="str">
        <f aca="false">Rezultati!A33</f>
        <v>Pārdaugavas AVANGĀRDS</v>
      </c>
      <c r="D40" s="69" t="str">
        <f aca="false">Rezultati!B33</f>
        <v>pieaicinātais spēlētājs</v>
      </c>
      <c r="E40" s="69"/>
      <c r="F40" s="69"/>
      <c r="G40" s="70" t="e">
        <f aca="false">F40/E40</f>
        <v>#DIV/0!</v>
      </c>
      <c r="H40" s="71"/>
      <c r="I40" s="71"/>
      <c r="J40" s="70" t="e">
        <f aca="false">I40/H40</f>
        <v>#DIV/0!</v>
      </c>
      <c r="K40" s="69" t="n">
        <f aca="false">Rezultati!BR33</f>
        <v>0</v>
      </c>
      <c r="L40" s="69" t="n">
        <f aca="false">Rezultati!BQ33</f>
        <v>0</v>
      </c>
      <c r="M40" s="70" t="str">
        <f aca="false">Rezultati!BT33</f>
        <v>#DIV/0!</v>
      </c>
      <c r="N40" s="69"/>
      <c r="O40" s="69"/>
      <c r="P40" s="70"/>
      <c r="Q40" s="69"/>
      <c r="R40" s="69"/>
      <c r="S40" s="70"/>
      <c r="T40" s="71" t="n">
        <f aca="false">K40+H40+E40</f>
        <v>0</v>
      </c>
      <c r="U40" s="71" t="n">
        <f aca="false">F40+I40+L40</f>
        <v>0</v>
      </c>
      <c r="V40" s="70" t="e">
        <f aca="false">U40/T40</f>
        <v>#DIV/0!</v>
      </c>
      <c r="W40" s="58"/>
      <c r="X40" s="58"/>
    </row>
    <row r="41" customFormat="false" ht="17.35" hidden="true" customHeight="false" outlineLevel="0" collapsed="false">
      <c r="B41" s="74" t="n">
        <v>33</v>
      </c>
      <c r="C41" s="68" t="str">
        <f aca="false">Rezultati!A13</f>
        <v>BASK APS</v>
      </c>
      <c r="D41" s="69" t="n">
        <f aca="false">Rezultati!B13</f>
        <v>0</v>
      </c>
      <c r="E41" s="69"/>
      <c r="F41" s="69"/>
      <c r="G41" s="70" t="e">
        <f aca="false">F41/E41</f>
        <v>#DIV/0!</v>
      </c>
      <c r="H41" s="71"/>
      <c r="I41" s="71"/>
      <c r="J41" s="70" t="e">
        <f aca="false">I41/H41-8</f>
        <v>#DIV/0!</v>
      </c>
      <c r="K41" s="69" t="n">
        <f aca="false">Rezultati!BR13</f>
        <v>0</v>
      </c>
      <c r="L41" s="69" t="n">
        <f aca="false">Rezultati!BQ13</f>
        <v>0</v>
      </c>
      <c r="M41" s="70" t="e">
        <f aca="false">Rezultati!BT13-8</f>
        <v>#VALUE!</v>
      </c>
      <c r="N41" s="69"/>
      <c r="O41" s="69"/>
      <c r="P41" s="70"/>
      <c r="Q41" s="69"/>
      <c r="R41" s="69"/>
      <c r="S41" s="70"/>
      <c r="T41" s="71" t="n">
        <f aca="false">K41+H41+E41</f>
        <v>0</v>
      </c>
      <c r="U41" s="71" t="n">
        <f aca="false">(F41+I41+L41)-((E41*8)+(H41*8)+(K41*8))</f>
        <v>0</v>
      </c>
      <c r="V41" s="70" t="e">
        <f aca="false">((F41+I41+L41)/(E41+H41+K41))-8</f>
        <v>#DIV/0!</v>
      </c>
      <c r="W41" s="58"/>
    </row>
    <row r="42" customFormat="false" ht="17.35" hidden="true" customHeight="false" outlineLevel="0" collapsed="false">
      <c r="B42" s="74" t="n">
        <v>34</v>
      </c>
      <c r="C42" s="68" t="str">
        <f aca="false">Rezultati!A20</f>
        <v>Ten Pin</v>
      </c>
      <c r="D42" s="69" t="n">
        <f aca="false">Rezultati!B20</f>
        <v>0</v>
      </c>
      <c r="E42" s="69"/>
      <c r="F42" s="69"/>
      <c r="G42" s="70" t="e">
        <f aca="false">F42/E42</f>
        <v>#DIV/0!</v>
      </c>
      <c r="H42" s="71"/>
      <c r="I42" s="71"/>
      <c r="J42" s="70" t="e">
        <f aca="false">I42/H42</f>
        <v>#DIV/0!</v>
      </c>
      <c r="K42" s="69" t="n">
        <f aca="false">Rezultati!BR20</f>
        <v>0</v>
      </c>
      <c r="L42" s="69" t="n">
        <f aca="false">Rezultati!BQ20</f>
        <v>0</v>
      </c>
      <c r="M42" s="70" t="str">
        <f aca="false">Rezultati!BT20</f>
        <v>#DIV/0!</v>
      </c>
      <c r="N42" s="69"/>
      <c r="O42" s="69"/>
      <c r="P42" s="70"/>
      <c r="Q42" s="69"/>
      <c r="R42" s="69"/>
      <c r="S42" s="70"/>
      <c r="T42" s="71" t="n">
        <f aca="false">Q42+N42+K42+E42</f>
        <v>0</v>
      </c>
      <c r="U42" s="71" t="n">
        <f aca="false">R42+O42+L42+F42</f>
        <v>0</v>
      </c>
      <c r="V42" s="70" t="e">
        <f aca="false">U42/T42</f>
        <v>#DIV/0!</v>
      </c>
      <c r="W42" s="58"/>
    </row>
    <row r="43" customFormat="false" ht="17.35" hidden="true" customHeight="false" outlineLevel="0" collapsed="false">
      <c r="B43" s="74" t="n">
        <v>35</v>
      </c>
      <c r="C43" s="68" t="str">
        <f aca="false">Rezultati!A21</f>
        <v>Ten Pin</v>
      </c>
      <c r="D43" s="69" t="n">
        <f aca="false">Rezultati!B21</f>
        <v>0</v>
      </c>
      <c r="E43" s="69"/>
      <c r="F43" s="69"/>
      <c r="G43" s="70" t="e">
        <f aca="false">F43/E43</f>
        <v>#DIV/0!</v>
      </c>
      <c r="H43" s="71"/>
      <c r="I43" s="71"/>
      <c r="J43" s="70" t="e">
        <f aca="false">I43/H43</f>
        <v>#DIV/0!</v>
      </c>
      <c r="K43" s="69" t="n">
        <f aca="false">Rezultati!BR21</f>
        <v>0</v>
      </c>
      <c r="L43" s="69" t="n">
        <f aca="false">Rezultati!BQ21</f>
        <v>0</v>
      </c>
      <c r="M43" s="70" t="str">
        <f aca="false">Rezultati!BT21</f>
        <v>#DIV/0!</v>
      </c>
      <c r="N43" s="69"/>
      <c r="O43" s="69"/>
      <c r="P43" s="70"/>
      <c r="Q43" s="69"/>
      <c r="R43" s="69"/>
      <c r="S43" s="70"/>
      <c r="T43" s="71" t="n">
        <f aca="false">Q43+N43+K43+E43</f>
        <v>0</v>
      </c>
      <c r="U43" s="71" t="n">
        <f aca="false">R43+O43+L43+F43</f>
        <v>0</v>
      </c>
      <c r="V43" s="70" t="e">
        <f aca="false">U43/T43</f>
        <v>#DIV/0!</v>
      </c>
      <c r="W43" s="58"/>
    </row>
    <row r="44" customFormat="false" ht="17.35" hidden="true" customHeight="false" outlineLevel="0" collapsed="false">
      <c r="B44" s="74" t="n">
        <v>36</v>
      </c>
      <c r="C44" s="68" t="str">
        <f aca="false">Rezultati!A25</f>
        <v>Jaunie Buki</v>
      </c>
      <c r="D44" s="69" t="str">
        <f aca="false">Rezultati!B25</f>
        <v>pieaicinātais spēlētājs</v>
      </c>
      <c r="E44" s="69"/>
      <c r="F44" s="69"/>
      <c r="G44" s="70" t="e">
        <f aca="false">F44/E44</f>
        <v>#DIV/0!</v>
      </c>
      <c r="H44" s="71"/>
      <c r="I44" s="71"/>
      <c r="J44" s="70" t="e">
        <f aca="false">I44/H44</f>
        <v>#DIV/0!</v>
      </c>
      <c r="K44" s="69" t="n">
        <f aca="false">Rezultati!BR25</f>
        <v>0</v>
      </c>
      <c r="L44" s="69" t="n">
        <f aca="false">Rezultati!BQ25</f>
        <v>0</v>
      </c>
      <c r="M44" s="70" t="e">
        <f aca="false">Rezultati!BT25</f>
        <v>#DIV/0!</v>
      </c>
      <c r="N44" s="69"/>
      <c r="O44" s="69"/>
      <c r="P44" s="70"/>
      <c r="Q44" s="69"/>
      <c r="R44" s="69"/>
      <c r="S44" s="70"/>
      <c r="T44" s="71" t="n">
        <f aca="false">Q44+N44+K44+E44</f>
        <v>0</v>
      </c>
      <c r="U44" s="71" t="n">
        <f aca="false">R44+O44+L44+F44</f>
        <v>0</v>
      </c>
      <c r="V44" s="70" t="e">
        <f aca="false">U44/T44</f>
        <v>#DIV/0!</v>
      </c>
      <c r="W44" s="58"/>
    </row>
    <row r="45" customFormat="false" ht="17.35" hidden="true" customHeight="false" outlineLevel="0" collapsed="false">
      <c r="B45" s="74" t="n">
        <v>37</v>
      </c>
      <c r="C45" s="68" t="str">
        <f aca="false">Rezultati!A26</f>
        <v>Jaunie Buki</v>
      </c>
      <c r="D45" s="69" t="n">
        <f aca="false">Rezultati!B26</f>
        <v>0</v>
      </c>
      <c r="E45" s="69"/>
      <c r="F45" s="69"/>
      <c r="G45" s="70" t="e">
        <f aca="false">F45/E45</f>
        <v>#DIV/0!</v>
      </c>
      <c r="H45" s="71"/>
      <c r="I45" s="71"/>
      <c r="J45" s="70" t="e">
        <f aca="false">I45/H45</f>
        <v>#DIV/0!</v>
      </c>
      <c r="K45" s="69" t="n">
        <f aca="false">Rezultati!BR26</f>
        <v>0</v>
      </c>
      <c r="L45" s="69" t="n">
        <f aca="false">Rezultati!BQ26</f>
        <v>0</v>
      </c>
      <c r="M45" s="70" t="str">
        <f aca="false">Rezultati!BT26</f>
        <v>#DIV/0!</v>
      </c>
      <c r="N45" s="69"/>
      <c r="O45" s="69"/>
      <c r="P45" s="70"/>
      <c r="Q45" s="69"/>
      <c r="R45" s="69"/>
      <c r="S45" s="70"/>
      <c r="T45" s="71" t="n">
        <f aca="false">Q45+N45+K45+E45</f>
        <v>0</v>
      </c>
      <c r="U45" s="71" t="n">
        <f aca="false">R45+O45+L45+F45</f>
        <v>0</v>
      </c>
      <c r="V45" s="70" t="e">
        <f aca="false">U45/T45</f>
        <v>#DIV/0!</v>
      </c>
      <c r="W45" s="58"/>
    </row>
    <row r="46" customFormat="false" ht="17.35" hidden="true" customHeight="false" outlineLevel="0" collapsed="false">
      <c r="B46" s="74" t="n">
        <v>38</v>
      </c>
      <c r="C46" s="68" t="str">
        <f aca="false">Rezultati!A27</f>
        <v>Jaunie Buki</v>
      </c>
      <c r="D46" s="69" t="n">
        <f aca="false">Rezultati!B27</f>
        <v>0</v>
      </c>
      <c r="E46" s="69"/>
      <c r="F46" s="69"/>
      <c r="G46" s="70" t="e">
        <f aca="false">F46/E46</f>
        <v>#DIV/0!</v>
      </c>
      <c r="H46" s="71"/>
      <c r="I46" s="71"/>
      <c r="J46" s="70" t="e">
        <f aca="false">I46/H46</f>
        <v>#DIV/0!</v>
      </c>
      <c r="K46" s="69" t="n">
        <f aca="false">Rezultati!BR27</f>
        <v>0</v>
      </c>
      <c r="L46" s="69" t="n">
        <f aca="false">Rezultati!BQ27</f>
        <v>0</v>
      </c>
      <c r="M46" s="70" t="str">
        <f aca="false">Rezultati!BT27</f>
        <v>#DIV/0!</v>
      </c>
      <c r="N46" s="69"/>
      <c r="O46" s="69"/>
      <c r="P46" s="70"/>
      <c r="Q46" s="69"/>
      <c r="R46" s="69"/>
      <c r="S46" s="70"/>
      <c r="T46" s="71" t="n">
        <f aca="false">Q46+N46+K46+E46</f>
        <v>0</v>
      </c>
      <c r="U46" s="71" t="n">
        <f aca="false">R46+O46+L46+F46</f>
        <v>0</v>
      </c>
      <c r="V46" s="70" t="e">
        <f aca="false">U46/T46</f>
        <v>#DIV/0!</v>
      </c>
      <c r="W46" s="58"/>
    </row>
    <row r="47" customFormat="false" ht="17.35" hidden="true" customHeight="false" outlineLevel="0" collapsed="false">
      <c r="B47" s="74" t="n">
        <v>39</v>
      </c>
      <c r="C47" s="68" t="str">
        <f aca="false">Rezultati!A28</f>
        <v>Jaunie Buki</v>
      </c>
      <c r="D47" s="69" t="n">
        <f aca="false">Rezultati!B28</f>
        <v>0</v>
      </c>
      <c r="E47" s="69"/>
      <c r="F47" s="69"/>
      <c r="G47" s="70" t="e">
        <f aca="false">F47/E47</f>
        <v>#DIV/0!</v>
      </c>
      <c r="H47" s="71"/>
      <c r="I47" s="71"/>
      <c r="J47" s="70" t="e">
        <f aca="false">I47/H47</f>
        <v>#DIV/0!</v>
      </c>
      <c r="K47" s="69" t="n">
        <f aca="false">Rezultati!BR28</f>
        <v>0</v>
      </c>
      <c r="L47" s="69" t="n">
        <f aca="false">Rezultati!BQ28</f>
        <v>0</v>
      </c>
      <c r="M47" s="70" t="str">
        <f aca="false">Rezultati!BT28</f>
        <v>#DIV/0!</v>
      </c>
      <c r="N47" s="69"/>
      <c r="O47" s="69"/>
      <c r="P47" s="70"/>
      <c r="Q47" s="69"/>
      <c r="R47" s="69"/>
      <c r="S47" s="70"/>
      <c r="T47" s="71" t="n">
        <f aca="false">Q47+N47+K47+E47</f>
        <v>0</v>
      </c>
      <c r="U47" s="71" t="n">
        <f aca="false">R47+O47+L47+F47</f>
        <v>0</v>
      </c>
      <c r="V47" s="70" t="e">
        <f aca="false">U47/T47</f>
        <v>#DIV/0!</v>
      </c>
      <c r="W47" s="58"/>
    </row>
    <row r="48" customFormat="false" ht="17.35" hidden="true" customHeight="false" outlineLevel="0" collapsed="false">
      <c r="B48" s="74" t="n">
        <v>41</v>
      </c>
      <c r="C48" s="68" t="str">
        <f aca="false">Rezultati!A34</f>
        <v>Pārdaugavas AVANGĀRDS</v>
      </c>
      <c r="D48" s="69" t="n">
        <f aca="false">Rezultati!B34</f>
        <v>0</v>
      </c>
      <c r="E48" s="69"/>
      <c r="F48" s="69"/>
      <c r="G48" s="70" t="e">
        <f aca="false">F48/E48</f>
        <v>#DIV/0!</v>
      </c>
      <c r="H48" s="71"/>
      <c r="I48" s="71"/>
      <c r="J48" s="70" t="e">
        <f aca="false">I48/H48</f>
        <v>#DIV/0!</v>
      </c>
      <c r="K48" s="69" t="n">
        <f aca="false">Rezultati!BR34</f>
        <v>0</v>
      </c>
      <c r="L48" s="69" t="n">
        <f aca="false">Rezultati!BQ34</f>
        <v>0</v>
      </c>
      <c r="M48" s="70" t="str">
        <f aca="false">Rezultati!BT34</f>
        <v>#DIV/0!</v>
      </c>
      <c r="N48" s="69"/>
      <c r="O48" s="69"/>
      <c r="P48" s="70"/>
      <c r="Q48" s="69"/>
      <c r="R48" s="69"/>
      <c r="S48" s="70"/>
      <c r="T48" s="71" t="n">
        <f aca="false">Q48+N48+K48+E48</f>
        <v>0</v>
      </c>
      <c r="U48" s="71" t="n">
        <f aca="false">R48+O48+L48+F48</f>
        <v>0</v>
      </c>
      <c r="V48" s="70" t="e">
        <f aca="false">U48/T48</f>
        <v>#DIV/0!</v>
      </c>
      <c r="W48" s="58"/>
    </row>
    <row r="49" customFormat="false" ht="17.35" hidden="true" customHeight="false" outlineLevel="0" collapsed="false">
      <c r="B49" s="74" t="n">
        <v>42</v>
      </c>
      <c r="C49" s="68" t="str">
        <f aca="false">Rezultati!A35</f>
        <v>Pārdaugavas AVANGĀRDS</v>
      </c>
      <c r="D49" s="69" t="n">
        <f aca="false">Rezultati!B35</f>
        <v>0</v>
      </c>
      <c r="E49" s="69"/>
      <c r="F49" s="69"/>
      <c r="G49" s="70" t="e">
        <f aca="false">F49/E49</f>
        <v>#DIV/0!</v>
      </c>
      <c r="H49" s="71"/>
      <c r="I49" s="71"/>
      <c r="J49" s="70" t="e">
        <f aca="false">I49/H49</f>
        <v>#DIV/0!</v>
      </c>
      <c r="K49" s="69" t="n">
        <f aca="false">Rezultati!BR35</f>
        <v>0</v>
      </c>
      <c r="L49" s="69" t="n">
        <f aca="false">Rezultati!BQ35</f>
        <v>0</v>
      </c>
      <c r="M49" s="70" t="str">
        <f aca="false">Rezultati!BT35</f>
        <v>#DIV/0!</v>
      </c>
      <c r="N49" s="69"/>
      <c r="O49" s="69"/>
      <c r="P49" s="70"/>
      <c r="Q49" s="69"/>
      <c r="R49" s="69"/>
      <c r="S49" s="70"/>
      <c r="T49" s="71" t="n">
        <f aca="false">Q49+N49+K49+E49</f>
        <v>0</v>
      </c>
      <c r="U49" s="71" t="n">
        <f aca="false">R49+O49+L49+F49</f>
        <v>0</v>
      </c>
      <c r="V49" s="70" t="e">
        <f aca="false">U49/T49</f>
        <v>#DIV/0!</v>
      </c>
      <c r="W49" s="58"/>
    </row>
    <row r="50" customFormat="false" ht="17.35" hidden="true" customHeight="false" outlineLevel="0" collapsed="false">
      <c r="B50" s="74" t="n">
        <v>43</v>
      </c>
      <c r="C50" s="68" t="str">
        <f aca="false">Rezultati!A39</f>
        <v>Liquide Time</v>
      </c>
      <c r="D50" s="69" t="str">
        <f aca="false">Rezultati!B39</f>
        <v>pieaicinātais spēlētājs</v>
      </c>
      <c r="E50" s="69"/>
      <c r="F50" s="69"/>
      <c r="G50" s="70" t="e">
        <f aca="false">F50/E50</f>
        <v>#DIV/0!</v>
      </c>
      <c r="H50" s="71"/>
      <c r="I50" s="71"/>
      <c r="J50" s="70" t="e">
        <f aca="false">I50/H50</f>
        <v>#DIV/0!</v>
      </c>
      <c r="K50" s="69" t="n">
        <f aca="false">Rezultati!BR39</f>
        <v>0</v>
      </c>
      <c r="L50" s="69" t="n">
        <f aca="false">Rezultati!BQ39</f>
        <v>0</v>
      </c>
      <c r="M50" s="70" t="e">
        <f aca="false">Rezultati!BT39</f>
        <v>#DIV/0!</v>
      </c>
      <c r="N50" s="69"/>
      <c r="O50" s="69"/>
      <c r="P50" s="70"/>
      <c r="Q50" s="69"/>
      <c r="R50" s="69"/>
      <c r="S50" s="70"/>
      <c r="T50" s="71" t="n">
        <f aca="false">Q50+N50+K50+E50</f>
        <v>0</v>
      </c>
      <c r="U50" s="71" t="n">
        <f aca="false">R50+O50+L50+F50</f>
        <v>0</v>
      </c>
      <c r="V50" s="70" t="e">
        <f aca="false">U50/T50</f>
        <v>#DIV/0!</v>
      </c>
      <c r="W50" s="58"/>
    </row>
    <row r="51" customFormat="false" ht="17.35" hidden="true" customHeight="false" outlineLevel="0" collapsed="false">
      <c r="B51" s="74" t="n">
        <v>44</v>
      </c>
      <c r="C51" s="68" t="str">
        <f aca="false">Rezultati!A41</f>
        <v>Liquide Time</v>
      </c>
      <c r="D51" s="69" t="n">
        <f aca="false">Rezultati!B41</f>
        <v>0</v>
      </c>
      <c r="E51" s="69"/>
      <c r="F51" s="69"/>
      <c r="G51" s="70" t="e">
        <f aca="false">F51/E51</f>
        <v>#DIV/0!</v>
      </c>
      <c r="H51" s="71"/>
      <c r="I51" s="71"/>
      <c r="J51" s="70" t="e">
        <f aca="false">I51/H51</f>
        <v>#DIV/0!</v>
      </c>
      <c r="K51" s="69" t="n">
        <f aca="false">Rezultati!BR41</f>
        <v>0</v>
      </c>
      <c r="L51" s="69" t="n">
        <f aca="false">Rezultati!BQ41</f>
        <v>0</v>
      </c>
      <c r="M51" s="70" t="str">
        <f aca="false">Rezultati!BT41</f>
        <v>#DIV/0!</v>
      </c>
      <c r="N51" s="69"/>
      <c r="O51" s="69"/>
      <c r="P51" s="70"/>
      <c r="Q51" s="69"/>
      <c r="R51" s="69"/>
      <c r="S51" s="70"/>
      <c r="T51" s="71" t="n">
        <f aca="false">Q51+N51+K51+E51</f>
        <v>0</v>
      </c>
      <c r="U51" s="71" t="n">
        <f aca="false">R51+O51+L51+F51</f>
        <v>0</v>
      </c>
      <c r="V51" s="70" t="e">
        <f aca="false">U51/T51</f>
        <v>#DIV/0!</v>
      </c>
      <c r="W51" s="58"/>
    </row>
    <row r="52" customFormat="false" ht="17.35" hidden="true" customHeight="false" outlineLevel="0" collapsed="false">
      <c r="B52" s="74" t="n">
        <v>45</v>
      </c>
      <c r="C52" s="68" t="str">
        <f aca="false">Rezultati!A42</f>
        <v>Liquid Time</v>
      </c>
      <c r="D52" s="69" t="n">
        <f aca="false">Rezultati!B42</f>
        <v>0</v>
      </c>
      <c r="E52" s="69"/>
      <c r="F52" s="69"/>
      <c r="G52" s="70" t="e">
        <f aca="false">F52/E52</f>
        <v>#DIV/0!</v>
      </c>
      <c r="H52" s="71"/>
      <c r="I52" s="71"/>
      <c r="J52" s="70" t="e">
        <f aca="false">I52/H52</f>
        <v>#DIV/0!</v>
      </c>
      <c r="K52" s="69" t="n">
        <f aca="false">Rezultati!BR42</f>
        <v>0</v>
      </c>
      <c r="L52" s="69" t="n">
        <f aca="false">Rezultati!BQ42</f>
        <v>0</v>
      </c>
      <c r="M52" s="70" t="str">
        <f aca="false">Rezultati!BT42</f>
        <v>#DIV/0!</v>
      </c>
      <c r="N52" s="69"/>
      <c r="O52" s="69"/>
      <c r="P52" s="70"/>
      <c r="Q52" s="69"/>
      <c r="R52" s="69"/>
      <c r="S52" s="70"/>
      <c r="T52" s="71" t="n">
        <f aca="false">Q52+N52+K52+E52</f>
        <v>0</v>
      </c>
      <c r="U52" s="71" t="n">
        <f aca="false">R52+O52+L52+F52</f>
        <v>0</v>
      </c>
      <c r="V52" s="70" t="e">
        <f aca="false">U52/T52</f>
        <v>#DIV/0!</v>
      </c>
      <c r="W52" s="58"/>
    </row>
    <row r="53" customFormat="false" ht="17.35" hidden="true" customHeight="false" outlineLevel="0" collapsed="false">
      <c r="B53" s="74" t="n">
        <v>47</v>
      </c>
      <c r="C53" s="68" t="str">
        <f aca="false">Rezultati!A48</f>
        <v>RR Dziednieks</v>
      </c>
      <c r="D53" s="69" t="n">
        <f aca="false">Rezultati!B48</f>
        <v>0</v>
      </c>
      <c r="E53" s="69"/>
      <c r="F53" s="69"/>
      <c r="G53" s="70" t="e">
        <f aca="false">F53/E53</f>
        <v>#DIV/0!</v>
      </c>
      <c r="H53" s="71"/>
      <c r="I53" s="71"/>
      <c r="J53" s="70" t="e">
        <f aca="false">I53/H53</f>
        <v>#DIV/0!</v>
      </c>
      <c r="K53" s="69" t="n">
        <f aca="false">Rezultati!BR48</f>
        <v>0</v>
      </c>
      <c r="L53" s="69" t="n">
        <f aca="false">Rezultati!BQ48</f>
        <v>0</v>
      </c>
      <c r="M53" s="70" t="str">
        <f aca="false">Rezultati!BT48</f>
        <v>#DIV/0!</v>
      </c>
      <c r="N53" s="69"/>
      <c r="O53" s="69"/>
      <c r="P53" s="70"/>
      <c r="Q53" s="69"/>
      <c r="R53" s="69"/>
      <c r="S53" s="70"/>
      <c r="T53" s="71" t="n">
        <f aca="false">Q53+N53+K53+E53</f>
        <v>0</v>
      </c>
      <c r="U53" s="71" t="n">
        <f aca="false">R53+O53+L53+F53</f>
        <v>0</v>
      </c>
      <c r="V53" s="70" t="e">
        <f aca="false">U53/T53</f>
        <v>#DIV/0!</v>
      </c>
      <c r="W53" s="58"/>
    </row>
    <row r="54" customFormat="false" ht="17.35" hidden="true" customHeight="false" outlineLevel="0" collapsed="false">
      <c r="B54" s="74" t="n">
        <v>48</v>
      </c>
      <c r="C54" s="68" t="str">
        <f aca="false">Rezultati!A49</f>
        <v>RR Dziednieks</v>
      </c>
      <c r="D54" s="69" t="n">
        <f aca="false">Rezultati!B49</f>
        <v>0</v>
      </c>
      <c r="E54" s="69"/>
      <c r="F54" s="69"/>
      <c r="G54" s="70" t="e">
        <f aca="false">F54/E54</f>
        <v>#DIV/0!</v>
      </c>
      <c r="H54" s="71"/>
      <c r="I54" s="71"/>
      <c r="J54" s="70" t="e">
        <f aca="false">I54/H54</f>
        <v>#DIV/0!</v>
      </c>
      <c r="K54" s="69" t="n">
        <f aca="false">Rezultati!BR49</f>
        <v>0</v>
      </c>
      <c r="L54" s="69" t="n">
        <f aca="false">Rezultati!BQ49</f>
        <v>0</v>
      </c>
      <c r="M54" s="70" t="str">
        <f aca="false">Rezultati!BT49</f>
        <v>#DIV/0!</v>
      </c>
      <c r="N54" s="69"/>
      <c r="O54" s="69"/>
      <c r="P54" s="70"/>
      <c r="Q54" s="69"/>
      <c r="R54" s="69"/>
      <c r="S54" s="70"/>
      <c r="T54" s="71" t="n">
        <f aca="false">Q54+N54+K54+E54</f>
        <v>0</v>
      </c>
      <c r="U54" s="71" t="n">
        <f aca="false">R54+O54+L54+F54</f>
        <v>0</v>
      </c>
      <c r="V54" s="70" t="e">
        <f aca="false">U54/T54</f>
        <v>#DIV/0!</v>
      </c>
      <c r="W54" s="58"/>
    </row>
    <row r="55" customFormat="false" ht="17.35" hidden="true" customHeight="false" outlineLevel="0" collapsed="false">
      <c r="B55" s="74" t="n">
        <v>49</v>
      </c>
      <c r="C55" s="68" t="str">
        <f aca="false">Rezultati!A55</f>
        <v>Šarmaggedon</v>
      </c>
      <c r="D55" s="69" t="str">
        <f aca="false">Rezultati!B55</f>
        <v>pieaicinātais spēlētājs</v>
      </c>
      <c r="E55" s="69"/>
      <c r="F55" s="69"/>
      <c r="G55" s="70" t="e">
        <f aca="false">F55/E55</f>
        <v>#DIV/0!</v>
      </c>
      <c r="H55" s="71"/>
      <c r="I55" s="71"/>
      <c r="J55" s="70" t="e">
        <f aca="false">I55/H55</f>
        <v>#DIV/0!</v>
      </c>
      <c r="K55" s="69" t="n">
        <f aca="false">Rezultati!BR55</f>
        <v>0</v>
      </c>
      <c r="L55" s="69" t="n">
        <f aca="false">Rezultati!BQ55</f>
        <v>0</v>
      </c>
      <c r="M55" s="70" t="e">
        <f aca="false">Rezultati!BT55</f>
        <v>#DIV/0!</v>
      </c>
      <c r="N55" s="69"/>
      <c r="O55" s="69"/>
      <c r="P55" s="70"/>
      <c r="Q55" s="69"/>
      <c r="R55" s="69"/>
      <c r="S55" s="70"/>
      <c r="T55" s="71" t="n">
        <f aca="false">Q55+N55+K55+E55</f>
        <v>0</v>
      </c>
      <c r="U55" s="71" t="n">
        <f aca="false">R55+O55+L55+F55</f>
        <v>0</v>
      </c>
      <c r="V55" s="70" t="e">
        <f aca="false">U55/T55</f>
        <v>#DIV/0!</v>
      </c>
      <c r="W55" s="58"/>
    </row>
    <row r="56" customFormat="false" ht="17.35" hidden="true" customHeight="false" outlineLevel="0" collapsed="false">
      <c r="B56" s="74" t="n">
        <v>50</v>
      </c>
      <c r="C56" s="68" t="str">
        <f aca="false">Rezultati!A56</f>
        <v>Šarmaggedon</v>
      </c>
      <c r="D56" s="69" t="n">
        <f aca="false">Rezultati!B56</f>
        <v>0</v>
      </c>
      <c r="E56" s="69"/>
      <c r="F56" s="69"/>
      <c r="G56" s="70" t="e">
        <f aca="false">F56/E56</f>
        <v>#DIV/0!</v>
      </c>
      <c r="H56" s="71"/>
      <c r="I56" s="71"/>
      <c r="J56" s="70" t="e">
        <f aca="false">I56/H56</f>
        <v>#DIV/0!</v>
      </c>
      <c r="K56" s="69" t="n">
        <f aca="false">Rezultati!BR56</f>
        <v>0</v>
      </c>
      <c r="L56" s="69" t="n">
        <f aca="false">Rezultati!BQ56</f>
        <v>0</v>
      </c>
      <c r="M56" s="70" t="str">
        <f aca="false">Rezultati!BT56</f>
        <v>#DIV/0!</v>
      </c>
      <c r="N56" s="69"/>
      <c r="O56" s="69"/>
      <c r="P56" s="70"/>
      <c r="Q56" s="69"/>
      <c r="R56" s="69"/>
      <c r="S56" s="70"/>
      <c r="T56" s="71" t="n">
        <f aca="false">Q56+N56+K56+E56</f>
        <v>0</v>
      </c>
      <c r="U56" s="71" t="n">
        <f aca="false">R56+O56+L56+F56</f>
        <v>0</v>
      </c>
      <c r="V56" s="70" t="e">
        <f aca="false">U56/T56</f>
        <v>#DIV/0!</v>
      </c>
      <c r="W56" s="58"/>
    </row>
    <row r="57" customFormat="false" ht="17.35" hidden="true" customHeight="false" outlineLevel="0" collapsed="false">
      <c r="B57" s="74" t="n">
        <v>51</v>
      </c>
      <c r="C57" s="68" t="str">
        <f aca="false">Rezultati!A60</f>
        <v>Wolfpack</v>
      </c>
      <c r="D57" s="69" t="str">
        <f aca="false">Rezultati!B60</f>
        <v>pieaicinātais spēlētājs</v>
      </c>
      <c r="E57" s="69"/>
      <c r="F57" s="69"/>
      <c r="G57" s="70" t="e">
        <f aca="false">F57/E57</f>
        <v>#DIV/0!</v>
      </c>
      <c r="H57" s="71"/>
      <c r="I57" s="71"/>
      <c r="J57" s="70" t="e">
        <f aca="false">I57/H57</f>
        <v>#DIV/0!</v>
      </c>
      <c r="K57" s="69" t="n">
        <f aca="false">Rezultati!BR60</f>
        <v>0</v>
      </c>
      <c r="L57" s="69" t="n">
        <f aca="false">Rezultati!BQ60</f>
        <v>0</v>
      </c>
      <c r="M57" s="70" t="str">
        <f aca="false">Rezultati!BT60</f>
        <v>#DIV/0!</v>
      </c>
      <c r="N57" s="69"/>
      <c r="O57" s="69"/>
      <c r="P57" s="70"/>
      <c r="Q57" s="69"/>
      <c r="R57" s="69"/>
      <c r="S57" s="70"/>
      <c r="T57" s="71" t="n">
        <f aca="false">K57+H57+E57</f>
        <v>0</v>
      </c>
      <c r="U57" s="71" t="n">
        <f aca="false">F57+I57+L57</f>
        <v>0</v>
      </c>
      <c r="V57" s="70" t="e">
        <f aca="false">U57/T57</f>
        <v>#DIV/0!</v>
      </c>
      <c r="W57" s="58"/>
    </row>
    <row r="58" customFormat="false" ht="17.35" hidden="true" customHeight="false" outlineLevel="0" collapsed="false">
      <c r="B58" s="74" t="n">
        <v>52</v>
      </c>
      <c r="C58" s="68" t="str">
        <f aca="false">Rezultati!A62</f>
        <v>Wolfpack</v>
      </c>
      <c r="D58" s="69" t="n">
        <f aca="false">Rezultati!B62</f>
        <v>0</v>
      </c>
      <c r="E58" s="69"/>
      <c r="F58" s="69"/>
      <c r="G58" s="70" t="e">
        <f aca="false">F58/E58</f>
        <v>#DIV/0!</v>
      </c>
      <c r="H58" s="71"/>
      <c r="I58" s="71"/>
      <c r="J58" s="70" t="e">
        <f aca="false">I58/H58</f>
        <v>#DIV/0!</v>
      </c>
      <c r="K58" s="69" t="n">
        <f aca="false">Rezultati!BR62</f>
        <v>0</v>
      </c>
      <c r="L58" s="69" t="n">
        <f aca="false">Rezultati!BQ62</f>
        <v>0</v>
      </c>
      <c r="M58" s="70" t="e">
        <f aca="false">Rezultati!BT62</f>
        <v>#DIV/0!</v>
      </c>
      <c r="N58" s="69"/>
      <c r="O58" s="69"/>
      <c r="P58" s="70"/>
      <c r="Q58" s="69"/>
      <c r="R58" s="69"/>
      <c r="S58" s="70"/>
      <c r="T58" s="71" t="n">
        <f aca="false">Q58+N58+K58+E58</f>
        <v>0</v>
      </c>
      <c r="U58" s="71" t="n">
        <f aca="false">R58+O58+L58+F58</f>
        <v>0</v>
      </c>
      <c r="V58" s="70" t="e">
        <f aca="false">U58/T58</f>
        <v>#DIV/0!</v>
      </c>
      <c r="W58" s="58"/>
    </row>
    <row r="59" customFormat="false" ht="17.35" hidden="true" customHeight="false" outlineLevel="0" collapsed="false">
      <c r="B59" s="74" t="n">
        <v>53</v>
      </c>
      <c r="C59" s="68" t="str">
        <f aca="false">Rezultati!A63</f>
        <v>Wolfpack</v>
      </c>
      <c r="D59" s="69" t="n">
        <f aca="false">Rezultati!B63</f>
        <v>0</v>
      </c>
      <c r="E59" s="69"/>
      <c r="F59" s="69"/>
      <c r="G59" s="70" t="e">
        <f aca="false">F59/E59</f>
        <v>#DIV/0!</v>
      </c>
      <c r="H59" s="71"/>
      <c r="I59" s="71"/>
      <c r="J59" s="70" t="e">
        <f aca="false">I59/H59</f>
        <v>#DIV/0!</v>
      </c>
      <c r="K59" s="69" t="n">
        <f aca="false">Rezultati!BR63</f>
        <v>0</v>
      </c>
      <c r="L59" s="69" t="n">
        <f aca="false">Rezultati!BQ63</f>
        <v>0</v>
      </c>
      <c r="M59" s="70" t="str">
        <f aca="false">Rezultati!BT63</f>
        <v>#DIV/0!</v>
      </c>
      <c r="N59" s="69"/>
      <c r="O59" s="69"/>
      <c r="P59" s="70"/>
      <c r="Q59" s="69"/>
      <c r="R59" s="69"/>
      <c r="S59" s="70"/>
      <c r="T59" s="71" t="n">
        <f aca="false">Q59+N59+K59+E59</f>
        <v>0</v>
      </c>
      <c r="U59" s="71" t="n">
        <f aca="false">R59+O59+L59+F59</f>
        <v>0</v>
      </c>
      <c r="V59" s="70" t="e">
        <f aca="false">U59/T59</f>
        <v>#DIV/0!</v>
      </c>
      <c r="W59" s="58"/>
      <c r="X59" s="58"/>
    </row>
    <row r="60" customFormat="false" ht="17.35" hidden="true" customHeight="false" outlineLevel="0" collapsed="false">
      <c r="B60" s="75"/>
      <c r="C60" s="68"/>
      <c r="D60" s="69"/>
      <c r="E60" s="69"/>
      <c r="F60" s="69"/>
      <c r="G60" s="70"/>
      <c r="H60" s="71"/>
      <c r="I60" s="71"/>
      <c r="J60" s="70"/>
      <c r="K60" s="69"/>
      <c r="L60" s="69"/>
      <c r="M60" s="70"/>
      <c r="N60" s="69"/>
      <c r="O60" s="69"/>
      <c r="P60" s="70"/>
      <c r="Q60" s="69"/>
      <c r="R60" s="69"/>
      <c r="S60" s="70"/>
      <c r="T60" s="71"/>
      <c r="U60" s="71"/>
      <c r="V60" s="70"/>
      <c r="W60" s="58"/>
      <c r="X60" s="58"/>
    </row>
    <row r="61" customFormat="false" ht="12.8" hidden="false" customHeight="false" outlineLevel="0" collapsed="false">
      <c r="B61" s="43"/>
      <c r="C61" s="44"/>
      <c r="D61" s="43"/>
      <c r="E61" s="43"/>
      <c r="F61" s="43"/>
      <c r="G61" s="43"/>
      <c r="H61" s="43"/>
      <c r="I61" s="43"/>
      <c r="J61" s="43"/>
    </row>
    <row r="62" customFormat="false" ht="27.75" hidden="false" customHeight="true" outlineLevel="0" collapsed="false">
      <c r="B62" s="76" t="s">
        <v>28</v>
      </c>
      <c r="C62" s="76"/>
      <c r="D62" s="76"/>
      <c r="E62" s="77" t="s">
        <v>20</v>
      </c>
      <c r="F62" s="77"/>
      <c r="G62" s="77"/>
      <c r="H62" s="77" t="s">
        <v>21</v>
      </c>
      <c r="I62" s="77"/>
      <c r="J62" s="77"/>
      <c r="K62" s="77" t="s">
        <v>22</v>
      </c>
      <c r="L62" s="77"/>
      <c r="M62" s="77"/>
      <c r="N62" s="78" t="s">
        <v>22</v>
      </c>
      <c r="O62" s="78"/>
      <c r="P62" s="78"/>
      <c r="Q62" s="77" t="s">
        <v>23</v>
      </c>
      <c r="R62" s="77"/>
      <c r="S62" s="77"/>
      <c r="T62" s="77" t="s">
        <v>9</v>
      </c>
      <c r="U62" s="77"/>
      <c r="V62" s="77"/>
    </row>
    <row r="63" customFormat="false" ht="82.5" hidden="false" customHeight="true" outlineLevel="0" collapsed="false">
      <c r="B63" s="79" t="s">
        <v>2</v>
      </c>
      <c r="C63" s="80" t="s">
        <v>3</v>
      </c>
      <c r="D63" s="81" t="s">
        <v>24</v>
      </c>
      <c r="E63" s="50" t="s">
        <v>25</v>
      </c>
      <c r="F63" s="51" t="s">
        <v>26</v>
      </c>
      <c r="G63" s="50" t="s">
        <v>27</v>
      </c>
      <c r="H63" s="50" t="s">
        <v>25</v>
      </c>
      <c r="I63" s="51" t="s">
        <v>26</v>
      </c>
      <c r="J63" s="50" t="s">
        <v>27</v>
      </c>
      <c r="K63" s="50" t="s">
        <v>25</v>
      </c>
      <c r="L63" s="51" t="s">
        <v>26</v>
      </c>
      <c r="M63" s="50" t="s">
        <v>27</v>
      </c>
      <c r="N63" s="50" t="s">
        <v>25</v>
      </c>
      <c r="O63" s="51" t="s">
        <v>26</v>
      </c>
      <c r="P63" s="50" t="s">
        <v>27</v>
      </c>
      <c r="Q63" s="50" t="s">
        <v>25</v>
      </c>
      <c r="R63" s="51" t="s">
        <v>26</v>
      </c>
      <c r="S63" s="50" t="s">
        <v>27</v>
      </c>
      <c r="T63" s="50" t="s">
        <v>25</v>
      </c>
      <c r="U63" s="51" t="s">
        <v>26</v>
      </c>
      <c r="V63" s="50" t="s">
        <v>27</v>
      </c>
    </row>
    <row r="64" customFormat="false" ht="24" hidden="false" customHeight="true" outlineLevel="0" collapsed="false">
      <c r="B64" s="82" t="n">
        <v>1</v>
      </c>
      <c r="C64" s="53" t="str">
        <f aca="false">Rezultati!A16</f>
        <v>Ten Pin</v>
      </c>
      <c r="D64" s="54" t="str">
        <f aca="false">Rezultati!B16</f>
        <v>Veronika Hudjakova</v>
      </c>
      <c r="E64" s="54" t="n">
        <v>24</v>
      </c>
      <c r="F64" s="54" t="n">
        <v>4453</v>
      </c>
      <c r="G64" s="55" t="n">
        <f aca="false">F64/E64-8</f>
        <v>177.541666666667</v>
      </c>
      <c r="H64" s="56" t="n">
        <v>24</v>
      </c>
      <c r="I64" s="56" t="n">
        <v>4898</v>
      </c>
      <c r="J64" s="55" t="n">
        <f aca="false">I64/H64-8</f>
        <v>196.083333333333</v>
      </c>
      <c r="K64" s="54" t="n">
        <f aca="false">Rezultati!BR16</f>
        <v>0</v>
      </c>
      <c r="L64" s="54" t="n">
        <f aca="false">Rezultati!BQ16</f>
        <v>0</v>
      </c>
      <c r="M64" s="55" t="e">
        <f aca="false">Rezultati!BT16</f>
        <v>#DIV/0!</v>
      </c>
      <c r="N64" s="54"/>
      <c r="O64" s="54"/>
      <c r="P64" s="55"/>
      <c r="Q64" s="54"/>
      <c r="R64" s="54"/>
      <c r="S64" s="55"/>
      <c r="T64" s="56" t="n">
        <f aca="false">K64+H64+E64</f>
        <v>48</v>
      </c>
      <c r="U64" s="56" t="n">
        <f aca="false">F64+I64+L64</f>
        <v>9351</v>
      </c>
      <c r="V64" s="83" t="n">
        <f aca="false">U64/T64-8</f>
        <v>186.8125</v>
      </c>
    </row>
    <row r="65" customFormat="false" ht="24" hidden="false" customHeight="true" outlineLevel="0" collapsed="false">
      <c r="B65" s="82" t="n">
        <v>2</v>
      </c>
      <c r="C65" s="53" t="str">
        <f aca="false">Rezultati!A8</f>
        <v>BASK APS</v>
      </c>
      <c r="D65" s="54" t="str">
        <f aca="false">Rezultati!B8</f>
        <v>Karīna Maslova</v>
      </c>
      <c r="E65" s="54" t="n">
        <v>20</v>
      </c>
      <c r="F65" s="54" t="n">
        <v>3640</v>
      </c>
      <c r="G65" s="55" t="n">
        <f aca="false">F65/E65-8</f>
        <v>174</v>
      </c>
      <c r="H65" s="56" t="n">
        <v>20</v>
      </c>
      <c r="I65" s="56" t="n">
        <v>3727</v>
      </c>
      <c r="J65" s="55" t="n">
        <f aca="false">I65/H65-8</f>
        <v>178.35</v>
      </c>
      <c r="K65" s="54" t="n">
        <f aca="false">Rezultati!BR8</f>
        <v>0</v>
      </c>
      <c r="L65" s="54" t="n">
        <f aca="false">Rezultati!BQ8</f>
        <v>0</v>
      </c>
      <c r="M65" s="55" t="e">
        <f aca="false">Rezultati!BT8</f>
        <v>#DIV/0!</v>
      </c>
      <c r="N65" s="54"/>
      <c r="O65" s="54"/>
      <c r="P65" s="55"/>
      <c r="Q65" s="54"/>
      <c r="R65" s="54"/>
      <c r="S65" s="55"/>
      <c r="T65" s="56" t="n">
        <f aca="false">K65+H65+E65</f>
        <v>40</v>
      </c>
      <c r="U65" s="56" t="n">
        <f aca="false">F65+I65+L65</f>
        <v>7367</v>
      </c>
      <c r="V65" s="83" t="n">
        <f aca="false">U65/T65-8</f>
        <v>176.175</v>
      </c>
    </row>
    <row r="66" customFormat="false" ht="24" hidden="false" customHeight="true" outlineLevel="0" collapsed="false">
      <c r="B66" s="82" t="n">
        <v>3</v>
      </c>
      <c r="C66" s="53" t="str">
        <f aca="false">Rezultati!A61</f>
        <v>Wolfpack</v>
      </c>
      <c r="D66" s="54" t="str">
        <f aca="false">Rezultati!B61</f>
        <v>Liāna Ponomarenko</v>
      </c>
      <c r="E66" s="54" t="n">
        <v>17</v>
      </c>
      <c r="F66" s="54" t="n">
        <v>3044</v>
      </c>
      <c r="G66" s="55" t="n">
        <f aca="false">F66/E66-8</f>
        <v>171.058823529412</v>
      </c>
      <c r="H66" s="56" t="n">
        <v>0</v>
      </c>
      <c r="I66" s="56" t="n">
        <v>0</v>
      </c>
      <c r="J66" s="55" t="e">
        <f aca="false">I66/H66-8</f>
        <v>#DIV/0!</v>
      </c>
      <c r="K66" s="54" t="n">
        <f aca="false">Rezultati!BR61</f>
        <v>0</v>
      </c>
      <c r="L66" s="54" t="n">
        <f aca="false">Rezultati!BQ61</f>
        <v>0</v>
      </c>
      <c r="M66" s="55" t="str">
        <f aca="false">Rezultati!BT61</f>
        <v>#DIV/0!</v>
      </c>
      <c r="N66" s="54"/>
      <c r="O66" s="54"/>
      <c r="P66" s="55"/>
      <c r="Q66" s="54"/>
      <c r="R66" s="54"/>
      <c r="S66" s="55"/>
      <c r="T66" s="56" t="n">
        <f aca="false">Q66+N66+K66+E66</f>
        <v>17</v>
      </c>
      <c r="U66" s="56" t="n">
        <f aca="false">R66+O66+L66+F66</f>
        <v>3044</v>
      </c>
      <c r="V66" s="83" t="n">
        <f aca="false">((F66+I66+L66)/(E66+H66+K66))-8</f>
        <v>171.058823529412</v>
      </c>
    </row>
    <row r="67" customFormat="false" ht="24" hidden="false" customHeight="true" outlineLevel="0" collapsed="false">
      <c r="B67" s="84" t="n">
        <v>4</v>
      </c>
      <c r="C67" s="64" t="str">
        <f aca="false">Rezultati!A36</f>
        <v>Liquide Time</v>
      </c>
      <c r="D67" s="65" t="str">
        <f aca="false">Rezultati!B36</f>
        <v>Šarlote Stariņa</v>
      </c>
      <c r="E67" s="65" t="n">
        <v>20</v>
      </c>
      <c r="F67" s="65" t="n">
        <v>3314</v>
      </c>
      <c r="G67" s="66" t="n">
        <f aca="false">F67/E67</f>
        <v>165.7</v>
      </c>
      <c r="H67" s="67" t="n">
        <v>28</v>
      </c>
      <c r="I67" s="67" t="n">
        <v>4778</v>
      </c>
      <c r="J67" s="66" t="n">
        <f aca="false">I67/H67-8</f>
        <v>162.642857142857</v>
      </c>
      <c r="K67" s="65" t="n">
        <f aca="false">Rezultati!BR36</f>
        <v>0</v>
      </c>
      <c r="L67" s="65" t="n">
        <f aca="false">Rezultati!BQ36</f>
        <v>0</v>
      </c>
      <c r="M67" s="66" t="e">
        <f aca="false">Rezultati!BT36</f>
        <v>#DIV/0!</v>
      </c>
      <c r="N67" s="65"/>
      <c r="O67" s="65"/>
      <c r="P67" s="66"/>
      <c r="Q67" s="65"/>
      <c r="R67" s="65"/>
      <c r="S67" s="66"/>
      <c r="T67" s="67" t="n">
        <f aca="false">K67+H67+E67</f>
        <v>48</v>
      </c>
      <c r="U67" s="67" t="n">
        <f aca="false">(F67+I67+L67)-((E67*8)+(H67*8)+(K67*8))</f>
        <v>7708</v>
      </c>
      <c r="V67" s="85" t="n">
        <f aca="false">((F67+I67+L67)/(E67+H67+K67))-8</f>
        <v>160.583333333333</v>
      </c>
    </row>
    <row r="68" customFormat="false" ht="24" hidden="true" customHeight="true" outlineLevel="0" collapsed="false">
      <c r="B68" s="84" t="n">
        <v>5</v>
      </c>
      <c r="C68" s="64" t="str">
        <f aca="false">Rezultati!A9</f>
        <v>BASK APS</v>
      </c>
      <c r="D68" s="65" t="str">
        <f aca="false">Rezultati!B9</f>
        <v>Karīna Petrova</v>
      </c>
      <c r="E68" s="65" t="n">
        <v>0</v>
      </c>
      <c r="F68" s="65" t="n">
        <v>0</v>
      </c>
      <c r="G68" s="66" t="e">
        <f aca="false">F68/E68</f>
        <v>#DIV/0!</v>
      </c>
      <c r="H68" s="67"/>
      <c r="I68" s="67"/>
      <c r="J68" s="66" t="e">
        <f aca="false">I68/H68</f>
        <v>#DIV/0!</v>
      </c>
      <c r="K68" s="65" t="n">
        <f aca="false">Rezultati!BR9</f>
        <v>0</v>
      </c>
      <c r="L68" s="65" t="n">
        <f aca="false">Rezultati!BQ9</f>
        <v>0</v>
      </c>
      <c r="M68" s="66" t="str">
        <f aca="false">Rezultati!BT9</f>
        <v>#DIV/0!</v>
      </c>
      <c r="N68" s="65"/>
      <c r="O68" s="65"/>
      <c r="P68" s="66"/>
      <c r="Q68" s="65"/>
      <c r="R68" s="65"/>
      <c r="S68" s="66"/>
      <c r="T68" s="67" t="n">
        <f aca="false">K68+H68+E68</f>
        <v>0</v>
      </c>
      <c r="U68" s="67" t="n">
        <f aca="false">F68+I68+L68</f>
        <v>0</v>
      </c>
      <c r="V68" s="85" t="e">
        <f aca="false">U68/T68</f>
        <v>#DIV/0!</v>
      </c>
    </row>
    <row r="69" customFormat="false" ht="24" hidden="true" customHeight="true" outlineLevel="0" collapsed="false">
      <c r="B69" s="86" t="n">
        <v>6</v>
      </c>
      <c r="C69" s="87" t="str">
        <f aca="false">Rezultati!A13</f>
        <v>BASK APS</v>
      </c>
      <c r="D69" s="88" t="n">
        <f aca="false">Rezultati!B13</f>
        <v>0</v>
      </c>
      <c r="E69" s="88"/>
      <c r="F69" s="88"/>
      <c r="G69" s="89" t="e">
        <f aca="false">F69/E69-8</f>
        <v>#DIV/0!</v>
      </c>
      <c r="H69" s="90"/>
      <c r="I69" s="90"/>
      <c r="J69" s="89" t="e">
        <f aca="false">I69/H69-8</f>
        <v>#DIV/0!</v>
      </c>
      <c r="K69" s="88" t="n">
        <f aca="false">Rezultati!BR13</f>
        <v>0</v>
      </c>
      <c r="L69" s="88" t="n">
        <f aca="false">Rezultati!BQ13</f>
        <v>0</v>
      </c>
      <c r="M69" s="89" t="str">
        <f aca="false">Rezultati!BT13</f>
        <v>#DIV/0!</v>
      </c>
      <c r="N69" s="88"/>
      <c r="O69" s="88"/>
      <c r="P69" s="89"/>
      <c r="Q69" s="88"/>
      <c r="R69" s="88"/>
      <c r="S69" s="89"/>
      <c r="T69" s="90" t="n">
        <f aca="false">K69+H69+E69</f>
        <v>0</v>
      </c>
      <c r="U69" s="90" t="n">
        <f aca="false">F69+I69+L69</f>
        <v>0</v>
      </c>
      <c r="V69" s="91" t="e">
        <f aca="false">U69/T69-8</f>
        <v>#DIV/0!</v>
      </c>
    </row>
    <row r="70" customFormat="false" ht="24" hidden="true" customHeight="true" outlineLevel="0" collapsed="false">
      <c r="B70" s="86" t="n">
        <v>7</v>
      </c>
      <c r="C70" s="87" t="str">
        <f aca="false">Rezultati!A21</f>
        <v>Ten Pin</v>
      </c>
      <c r="D70" s="88" t="n">
        <f aca="false">Rezultati!B21</f>
        <v>0</v>
      </c>
      <c r="E70" s="88"/>
      <c r="F70" s="88"/>
      <c r="G70" s="89" t="e">
        <f aca="false">F70/E70-8</f>
        <v>#DIV/0!</v>
      </c>
      <c r="H70" s="90"/>
      <c r="I70" s="90"/>
      <c r="J70" s="89" t="e">
        <f aca="false">I70/H70-8</f>
        <v>#DIV/0!</v>
      </c>
      <c r="K70" s="88" t="n">
        <f aca="false">Rezultati!BR21</f>
        <v>0</v>
      </c>
      <c r="L70" s="88" t="n">
        <f aca="false">Rezultati!BQ21</f>
        <v>0</v>
      </c>
      <c r="M70" s="89" t="str">
        <f aca="false">Rezultati!BT21</f>
        <v>#DIV/0!</v>
      </c>
      <c r="N70" s="88"/>
      <c r="O70" s="88"/>
      <c r="P70" s="89"/>
      <c r="Q70" s="88"/>
      <c r="R70" s="88"/>
      <c r="S70" s="89"/>
      <c r="T70" s="90" t="n">
        <f aca="false">K70+H70+E70</f>
        <v>0</v>
      </c>
      <c r="U70" s="90" t="n">
        <f aca="false">F70+I70+L70</f>
        <v>0</v>
      </c>
      <c r="V70" s="91" t="e">
        <f aca="false">U70/T70-8</f>
        <v>#DIV/0!</v>
      </c>
    </row>
    <row r="71" customFormat="false" ht="16.5" hidden="false" customHeight="true" outlineLevel="0" collapsed="false"/>
    <row r="72" customFormat="false" ht="12.75" hidden="true" customHeight="true" outlineLevel="0" collapsed="false"/>
    <row r="73" customFormat="false" ht="12.75" hidden="true" customHeight="true" outlineLevel="0" collapsed="false"/>
    <row r="74" customFormat="false" ht="12.75" hidden="true" customHeight="true" outlineLevel="0" collapsed="false"/>
    <row r="75" customFormat="false" ht="12.75" hidden="true" customHeight="true" outlineLevel="0" collapsed="false"/>
    <row r="76" customFormat="false" ht="12.75" hidden="true" customHeight="true" outlineLevel="0" collapsed="false"/>
    <row r="77" customFormat="false" ht="12.75" hidden="true" customHeight="true" outlineLevel="0" collapsed="false"/>
    <row r="78" customFormat="false" ht="12.75" hidden="true" customHeight="true" outlineLevel="0" collapsed="false"/>
    <row r="79" customFormat="false" ht="12.75" hidden="true" customHeight="true" outlineLevel="0" collapsed="false"/>
    <row r="80" customFormat="false" ht="12.75" hidden="true" customHeight="true" outlineLevel="0" collapsed="false"/>
    <row r="81" customFormat="false" ht="12.75" hidden="true" customHeight="true" outlineLevel="0" collapsed="false"/>
    <row r="82" customFormat="false" ht="12.75" hidden="true" customHeight="true" outlineLevel="0" collapsed="false"/>
    <row r="83" customFormat="false" ht="12.75" hidden="true" customHeight="true" outlineLevel="0" collapsed="false"/>
    <row r="84" customFormat="false" ht="12.75" hidden="true" customHeight="true" outlineLevel="0" collapsed="false"/>
    <row r="85" customFormat="false" ht="12.75" hidden="true" customHeight="true" outlineLevel="0" collapsed="false"/>
    <row r="86" customFormat="false" ht="12.75" hidden="true" customHeight="true" outlineLevel="0" collapsed="false"/>
    <row r="87" customFormat="false" ht="12.75" hidden="true" customHeight="true" outlineLevel="0" collapsed="false"/>
    <row r="88" customFormat="false" ht="12.75" hidden="true" customHeight="true" outlineLevel="0" collapsed="false"/>
    <row r="89" customFormat="false" ht="12.75" hidden="true" customHeight="true" outlineLevel="0" collapsed="false"/>
    <row r="90" customFormat="false" ht="12.75" hidden="true" customHeight="true" outlineLevel="0" collapsed="false"/>
    <row r="91" customFormat="false" ht="12.75" hidden="true" customHeight="true" outlineLevel="0" collapsed="false"/>
    <row r="92" customFormat="false" ht="12.75" hidden="true" customHeight="true" outlineLevel="0" collapsed="false"/>
    <row r="93" customFormat="false" ht="12.75" hidden="true" customHeight="true" outlineLevel="0" collapsed="false"/>
    <row r="94" customFormat="false" ht="12.75" hidden="true" customHeight="true" outlineLevel="0" collapsed="false"/>
    <row r="95" customFormat="false" ht="12.75" hidden="true" customHeight="true" outlineLevel="0" collapsed="false"/>
    <row r="96" customFormat="false" ht="12.75" hidden="true" customHeight="true" outlineLevel="0" collapsed="false"/>
    <row r="97" customFormat="false" ht="12.75" hidden="true" customHeight="true" outlineLevel="0" collapsed="false"/>
    <row r="98" customFormat="false" ht="12.75" hidden="true" customHeight="true" outlineLevel="0" collapsed="false"/>
    <row r="99" customFormat="false" ht="12.75" hidden="true" customHeight="true" outlineLevel="0" collapsed="false"/>
    <row r="100" customFormat="false" ht="12.75" hidden="true" customHeight="true" outlineLevel="0" collapsed="false"/>
    <row r="101" customFormat="false" ht="12.75" hidden="true" customHeight="true" outlineLevel="0" collapsed="false"/>
    <row r="102" customFormat="false" ht="12.75" hidden="true" customHeight="true" outlineLevel="0" collapsed="false"/>
    <row r="103" customFormat="false" ht="12.75" hidden="true" customHeight="true" outlineLevel="0" collapsed="false"/>
    <row r="104" customFormat="false" ht="12.75" hidden="true" customHeight="true" outlineLevel="0" collapsed="false"/>
    <row r="105" customFormat="false" ht="12.75" hidden="true" customHeight="true" outlineLevel="0" collapsed="false"/>
    <row r="106" customFormat="false" ht="12.75" hidden="true" customHeight="true" outlineLevel="0" collapsed="false"/>
    <row r="107" customFormat="false" ht="12.75" hidden="true" customHeight="true" outlineLevel="0" collapsed="false"/>
    <row r="108" customFormat="false" ht="12.75" hidden="true" customHeight="true" outlineLevel="0" collapsed="false"/>
    <row r="109" customFormat="false" ht="12.75" hidden="true" customHeight="true" outlineLevel="0" collapsed="false"/>
    <row r="110" customFormat="false" ht="12.75" hidden="true" customHeight="true" outlineLevel="0" collapsed="false"/>
    <row r="111" customFormat="false" ht="12.75" hidden="true" customHeight="true" outlineLevel="0" collapsed="false"/>
    <row r="112" customFormat="false" ht="12.75" hidden="true" customHeight="true" outlineLevel="0" collapsed="false"/>
    <row r="113" customFormat="false" ht="12.75" hidden="true" customHeight="true" outlineLevel="0" collapsed="false"/>
    <row r="114" customFormat="false" ht="12.75" hidden="true" customHeight="true" outlineLevel="0" collapsed="false"/>
    <row r="115" customFormat="false" ht="12.75" hidden="true" customHeight="true" outlineLevel="0" collapsed="false"/>
    <row r="116" customFormat="false" ht="12.75" hidden="true" customHeight="true" outlineLevel="0" collapsed="false"/>
    <row r="117" customFormat="false" ht="12.75" hidden="true" customHeight="true" outlineLevel="0" collapsed="false"/>
    <row r="118" customFormat="false" ht="12.75" hidden="true" customHeight="true" outlineLevel="0" collapsed="false"/>
    <row r="119" customFormat="false" ht="12.75" hidden="true" customHeight="true" outlineLevel="0" collapsed="false"/>
    <row r="120" customFormat="false" ht="12.75" hidden="true" customHeight="true" outlineLevel="0" collapsed="false"/>
    <row r="121" customFormat="false" ht="12.75" hidden="true" customHeight="true" outlineLevel="0" collapsed="false"/>
    <row r="122" customFormat="false" ht="12.75" hidden="true" customHeight="true" outlineLevel="0" collapsed="false"/>
    <row r="123" customFormat="false" ht="12.75" hidden="true" customHeight="true" outlineLevel="0" collapsed="false"/>
    <row r="124" customFormat="false" ht="12.75" hidden="true" customHeight="true" outlineLevel="0" collapsed="false"/>
    <row r="125" customFormat="false" ht="12.75" hidden="true" customHeight="true" outlineLevel="0" collapsed="false"/>
    <row r="126" customFormat="false" ht="12.75" hidden="true" customHeight="true" outlineLevel="0" collapsed="false"/>
    <row r="127" customFormat="false" ht="12.75" hidden="true" customHeight="true" outlineLevel="0" collapsed="false"/>
    <row r="128" customFormat="false" ht="12.75" hidden="true" customHeight="true" outlineLevel="0" collapsed="false"/>
    <row r="129" customFormat="false" ht="12.75" hidden="true" customHeight="true" outlineLevel="0" collapsed="false"/>
    <row r="130" customFormat="false" ht="12.75" hidden="true" customHeight="true" outlineLevel="0" collapsed="false"/>
    <row r="131" customFormat="false" ht="12.75" hidden="true" customHeight="true" outlineLevel="0" collapsed="false"/>
    <row r="132" customFormat="false" ht="12.75" hidden="true" customHeight="true" outlineLevel="0" collapsed="false"/>
    <row r="133" customFormat="false" ht="12.75" hidden="true" customHeight="true" outlineLevel="0" collapsed="false"/>
    <row r="134" customFormat="false" ht="12.75" hidden="true" customHeight="true" outlineLevel="0" collapsed="false"/>
    <row r="135" customFormat="false" ht="12.75" hidden="true" customHeight="true" outlineLevel="0" collapsed="false"/>
    <row r="136" customFormat="false" ht="12.75" hidden="true" customHeight="true" outlineLevel="0" collapsed="false"/>
    <row r="137" customFormat="false" ht="12.75" hidden="true" customHeight="true" outlineLevel="0" collapsed="false"/>
    <row r="138" customFormat="false" ht="12.75" hidden="true" customHeight="true" outlineLevel="0" collapsed="false"/>
    <row r="139" customFormat="false" ht="12.75" hidden="true" customHeight="true" outlineLevel="0" collapsed="false"/>
    <row r="140" customFormat="false" ht="12.75" hidden="true" customHeight="true" outlineLevel="0" collapsed="false"/>
    <row r="141" customFormat="false" ht="12.75" hidden="true" customHeight="true" outlineLevel="0" collapsed="false"/>
    <row r="142" customFormat="false" ht="12.75" hidden="true" customHeight="true" outlineLevel="0" collapsed="false"/>
    <row r="143" customFormat="false" ht="12.75" hidden="true" customHeight="true" outlineLevel="0" collapsed="false"/>
    <row r="144" customFormat="false" ht="12.75" hidden="true" customHeight="true" outlineLevel="0" collapsed="false"/>
    <row r="145" customFormat="false" ht="12.75" hidden="true" customHeight="true" outlineLevel="0" collapsed="false"/>
    <row r="146" customFormat="false" ht="12.75" hidden="true" customHeight="true" outlineLevel="0" collapsed="false"/>
    <row r="147" customFormat="false" ht="12.75" hidden="true" customHeight="true" outlineLevel="0" collapsed="false"/>
    <row r="148" customFormat="false" ht="12.75" hidden="true" customHeight="true" outlineLevel="0" collapsed="false"/>
    <row r="149" customFormat="false" ht="12.75" hidden="true" customHeight="true" outlineLevel="0" collapsed="false"/>
    <row r="150" customFormat="false" ht="12.75" hidden="true" customHeight="true" outlineLevel="0" collapsed="false"/>
    <row r="151" customFormat="false" ht="12.75" hidden="true" customHeight="true" outlineLevel="0" collapsed="false"/>
    <row r="152" customFormat="false" ht="12.75" hidden="true" customHeight="true" outlineLevel="0" collapsed="false"/>
    <row r="153" customFormat="false" ht="12.75" hidden="true" customHeight="true" outlineLevel="0" collapsed="false"/>
    <row r="154" customFormat="false" ht="12.75" hidden="true" customHeight="true" outlineLevel="0" collapsed="false"/>
    <row r="155" customFormat="false" ht="12.75" hidden="true" customHeight="true" outlineLevel="0" collapsed="false"/>
    <row r="156" customFormat="false" ht="12.75" hidden="true" customHeight="true" outlineLevel="0" collapsed="false"/>
    <row r="157" customFormat="false" ht="12.75" hidden="true" customHeight="true" outlineLevel="0" collapsed="false"/>
    <row r="158" customFormat="false" ht="12.75" hidden="true" customHeight="true" outlineLevel="0" collapsed="false"/>
    <row r="159" customFormat="false" ht="12.75" hidden="true" customHeight="true" outlineLevel="0" collapsed="false"/>
    <row r="160" customFormat="false" ht="12.75" hidden="true" customHeight="true" outlineLevel="0" collapsed="false"/>
    <row r="161" customFormat="false" ht="12.75" hidden="true" customHeight="true" outlineLevel="0" collapsed="false"/>
    <row r="162" customFormat="false" ht="12.75" hidden="true" customHeight="true" outlineLevel="0" collapsed="false"/>
    <row r="163" customFormat="false" ht="12.75" hidden="true" customHeight="true" outlineLevel="0" collapsed="false"/>
    <row r="164" customFormat="false" ht="12.75" hidden="true" customHeight="true" outlineLevel="0" collapsed="false"/>
    <row r="165" customFormat="false" ht="12.75" hidden="true" customHeight="true" outlineLevel="0" collapsed="false"/>
    <row r="166" customFormat="false" ht="12.75" hidden="true" customHeight="true" outlineLevel="0" collapsed="false"/>
    <row r="167" customFormat="false" ht="12.75" hidden="true" customHeight="true" outlineLevel="0" collapsed="false"/>
    <row r="168" customFormat="false" ht="12.75" hidden="true" customHeight="true" outlineLevel="0" collapsed="false"/>
    <row r="169" customFormat="false" ht="12.75" hidden="true" customHeight="true" outlineLevel="0" collapsed="false"/>
    <row r="170" customFormat="false" ht="12.75" hidden="true" customHeight="true" outlineLevel="0" collapsed="false"/>
    <row r="171" customFormat="false" ht="12.75" hidden="true" customHeight="true" outlineLevel="0" collapsed="false"/>
    <row r="172" customFormat="false" ht="12.75" hidden="true" customHeight="true" outlineLevel="0" collapsed="false"/>
    <row r="173" customFormat="false" ht="12.75" hidden="true" customHeight="true" outlineLevel="0" collapsed="false"/>
    <row r="174" customFormat="false" ht="12.75" hidden="true" customHeight="true" outlineLevel="0" collapsed="false"/>
    <row r="175" customFormat="false" ht="12.75" hidden="true" customHeight="true" outlineLevel="0" collapsed="false"/>
    <row r="176" customFormat="false" ht="12.75" hidden="true" customHeight="true" outlineLevel="0" collapsed="false"/>
    <row r="177" customFormat="false" ht="12.75" hidden="true" customHeight="true" outlineLevel="0" collapsed="false"/>
    <row r="178" customFormat="false" ht="12.75" hidden="true" customHeight="true" outlineLevel="0" collapsed="false"/>
    <row r="179" customFormat="false" ht="12.75" hidden="true" customHeight="true" outlineLevel="0" collapsed="false"/>
    <row r="180" customFormat="false" ht="12.75" hidden="true" customHeight="true" outlineLevel="0" collapsed="false"/>
    <row r="181" customFormat="false" ht="12.75" hidden="true" customHeight="true" outlineLevel="0" collapsed="false"/>
    <row r="182" customFormat="false" ht="12.75" hidden="true" customHeight="true" outlineLevel="0" collapsed="false"/>
    <row r="183" customFormat="false" ht="12.75" hidden="true" customHeight="true" outlineLevel="0" collapsed="false"/>
    <row r="184" customFormat="false" ht="12.75" hidden="true" customHeight="true" outlineLevel="0" collapsed="false"/>
    <row r="185" customFormat="false" ht="12.75" hidden="true" customHeight="true" outlineLevel="0" collapsed="false"/>
    <row r="186" customFormat="false" ht="12.75" hidden="true" customHeight="true" outlineLevel="0" collapsed="false"/>
    <row r="187" customFormat="false" ht="12.75" hidden="true" customHeight="true" outlineLevel="0" collapsed="false"/>
    <row r="188" customFormat="false" ht="12.75" hidden="true" customHeight="true" outlineLevel="0" collapsed="false"/>
    <row r="189" customFormat="false" ht="12.75" hidden="true" customHeight="true" outlineLevel="0" collapsed="false"/>
    <row r="190" customFormat="false" ht="12.75" hidden="true" customHeight="true" outlineLevel="0" collapsed="false"/>
    <row r="191" customFormat="false" ht="12.75" hidden="true" customHeight="true" outlineLevel="0" collapsed="false"/>
    <row r="192" customFormat="false" ht="12.75" hidden="true" customHeight="true" outlineLevel="0" collapsed="false"/>
    <row r="193" customFormat="false" ht="12.75" hidden="true" customHeight="true" outlineLevel="0" collapsed="false"/>
    <row r="194" customFormat="false" ht="12.75" hidden="true" customHeight="true" outlineLevel="0" collapsed="false"/>
    <row r="195" customFormat="false" ht="12.75" hidden="true" customHeight="true" outlineLevel="0" collapsed="false"/>
    <row r="196" customFormat="false" ht="12.75" hidden="true" customHeight="true" outlineLevel="0" collapsed="false"/>
    <row r="197" customFormat="false" ht="12.75" hidden="true" customHeight="true" outlineLevel="0" collapsed="false"/>
    <row r="198" customFormat="false" ht="12.75" hidden="true" customHeight="true" outlineLevel="0" collapsed="false"/>
    <row r="199" customFormat="false" ht="12.75" hidden="true" customHeight="true" outlineLevel="0" collapsed="false"/>
    <row r="200" customFormat="false" ht="12.75" hidden="true" customHeight="true" outlineLevel="0" collapsed="false"/>
    <row r="201" customFormat="false" ht="12.75" hidden="true" customHeight="true" outlineLevel="0" collapsed="false"/>
    <row r="202" customFormat="false" ht="12.75" hidden="true" customHeight="true" outlineLevel="0" collapsed="false"/>
    <row r="203" customFormat="false" ht="12.75" hidden="true" customHeight="true" outlineLevel="0" collapsed="false"/>
    <row r="204" customFormat="false" ht="12.75" hidden="true" customHeight="true" outlineLevel="0" collapsed="false"/>
    <row r="205" customFormat="false" ht="12.75" hidden="true" customHeight="true" outlineLevel="0" collapsed="false"/>
    <row r="206" customFormat="false" ht="12.75" hidden="true" customHeight="true" outlineLevel="0" collapsed="false"/>
    <row r="207" customFormat="false" ht="12.75" hidden="true" customHeight="true" outlineLevel="0" collapsed="false"/>
    <row r="208" customFormat="false" ht="12.75" hidden="true" customHeight="true" outlineLevel="0" collapsed="false"/>
    <row r="209" customFormat="false" ht="12.75" hidden="true" customHeight="true" outlineLevel="0" collapsed="false"/>
    <row r="210" customFormat="false" ht="12.75" hidden="true" customHeight="true" outlineLevel="0" collapsed="false"/>
    <row r="211" customFormat="false" ht="12.75" hidden="true" customHeight="true" outlineLevel="0" collapsed="false"/>
    <row r="212" customFormat="false" ht="12.75" hidden="true" customHeight="true" outlineLevel="0" collapsed="false"/>
    <row r="213" customFormat="false" ht="12.75" hidden="true" customHeight="true" outlineLevel="0" collapsed="false"/>
    <row r="214" customFormat="false" ht="12.75" hidden="true" customHeight="true" outlineLevel="0" collapsed="false"/>
    <row r="215" customFormat="false" ht="12.75" hidden="true" customHeight="true" outlineLevel="0" collapsed="false"/>
    <row r="216" customFormat="false" ht="12.75" hidden="true" customHeight="true" outlineLevel="0" collapsed="false"/>
    <row r="217" customFormat="false" ht="12.75" hidden="true" customHeight="true" outlineLevel="0" collapsed="false"/>
    <row r="218" customFormat="false" ht="12.75" hidden="true" customHeight="true" outlineLevel="0" collapsed="false"/>
    <row r="219" customFormat="false" ht="12.75" hidden="true" customHeight="true" outlineLevel="0" collapsed="false"/>
    <row r="220" customFormat="false" ht="12.75" hidden="true" customHeight="true" outlineLevel="0" collapsed="false"/>
    <row r="221" customFormat="false" ht="12.75" hidden="true" customHeight="true" outlineLevel="0" collapsed="false"/>
    <row r="222" customFormat="false" ht="12.75" hidden="true" customHeight="true" outlineLevel="0" collapsed="false"/>
    <row r="223" customFormat="false" ht="12.75" hidden="true" customHeight="true" outlineLevel="0" collapsed="false"/>
    <row r="224" customFormat="false" ht="12.75" hidden="true" customHeight="true" outlineLevel="0" collapsed="false"/>
    <row r="225" customFormat="false" ht="12.75" hidden="true" customHeight="true" outlineLevel="0" collapsed="false"/>
    <row r="226" customFormat="false" ht="12.75" hidden="true" customHeight="true" outlineLevel="0" collapsed="false"/>
    <row r="227" customFormat="false" ht="12.75" hidden="true" customHeight="true" outlineLevel="0" collapsed="false"/>
    <row r="228" customFormat="false" ht="12.75" hidden="true" customHeight="true" outlineLevel="0" collapsed="false"/>
    <row r="229" customFormat="false" ht="12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  <row r="1000" customFormat="false" ht="12.75" hidden="true" customHeight="true" outlineLevel="0" collapsed="false"/>
    <row r="1001" customFormat="false" ht="12.75" hidden="true" customHeight="true" outlineLevel="0" collapsed="false"/>
    <row r="1002" customFormat="false" ht="12.75" hidden="true" customHeight="true" outlineLevel="0" collapsed="false"/>
    <row r="1004" customFormat="false" ht="12.8" hidden="false" customHeight="false" outlineLevel="0" collapsed="false"/>
    <row r="1007" customFormat="false" ht="12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2:D62"/>
    <mergeCell ref="E62:G62"/>
    <mergeCell ref="H62:J62"/>
    <mergeCell ref="K62:M62"/>
    <mergeCell ref="N62:P62"/>
    <mergeCell ref="Q62:S62"/>
    <mergeCell ref="T62:V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70"/>
  <sheetViews>
    <sheetView windowProtection="false" showFormulas="false" showGridLines="true" showRowColHeaders="true" showZeros="true" rightToLeft="false" tabSelected="true" showOutlineSymbols="true" defaultGridColor="true" view="normal" topLeftCell="A22" colorId="64" zoomScale="80" zoomScaleNormal="80" zoomScalePageLayoutView="100" workbookViewId="0">
      <selection pane="topLeft" activeCell="D79" activeCellId="0" sqref="D79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6.0969387755102"/>
    <col collapsed="false" hidden="false" max="4" min="4" style="0" width="35.2142857142857"/>
    <col collapsed="false" hidden="false" max="6" min="5" style="0" width="11.5204081632653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6.47959183673469"/>
    <col collapsed="false" hidden="false" max="13" min="13" style="0" width="11.7704081632653"/>
    <col collapsed="false" hidden="true" max="19" min="14" style="0" width="0"/>
    <col collapsed="false" hidden="false" max="20" min="20" style="0" width="4.53571428571429"/>
    <col collapsed="false" hidden="false" max="21" min="21" style="0" width="11.4285714285714"/>
    <col collapsed="false" hidden="false" max="22" min="22" style="0" width="12.7091836734694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43"/>
      <c r="C1" s="44"/>
      <c r="D1" s="43"/>
      <c r="E1" s="43"/>
      <c r="F1" s="43"/>
      <c r="G1" s="43"/>
      <c r="H1" s="43"/>
      <c r="I1" s="43"/>
      <c r="J1" s="43"/>
      <c r="M1" s="43"/>
    </row>
    <row r="2" customFormat="false" ht="3" hidden="true" customHeight="true" outlineLevel="0" collapsed="false">
      <c r="B2" s="43"/>
      <c r="C2" s="44"/>
      <c r="D2" s="43"/>
      <c r="E2" s="43"/>
      <c r="F2" s="43"/>
      <c r="G2" s="43"/>
      <c r="H2" s="43"/>
      <c r="I2" s="43"/>
      <c r="J2" s="43"/>
    </row>
    <row r="3" customFormat="false" ht="36.75" hidden="false" customHeight="true" outlineLevel="0" collapsed="false">
      <c r="B3" s="45" t="s">
        <v>19</v>
      </c>
      <c r="C3" s="45"/>
      <c r="D3" s="45"/>
      <c r="E3" s="46" t="s">
        <v>20</v>
      </c>
      <c r="F3" s="46"/>
      <c r="G3" s="46"/>
      <c r="H3" s="46" t="s">
        <v>21</v>
      </c>
      <c r="I3" s="46"/>
      <c r="J3" s="46"/>
      <c r="K3" s="46" t="s">
        <v>22</v>
      </c>
      <c r="L3" s="46"/>
      <c r="M3" s="46"/>
      <c r="N3" s="47" t="s">
        <v>22</v>
      </c>
      <c r="O3" s="47"/>
      <c r="P3" s="47"/>
      <c r="Q3" s="46" t="s">
        <v>23</v>
      </c>
      <c r="R3" s="46"/>
      <c r="S3" s="46"/>
      <c r="T3" s="46" t="s">
        <v>9</v>
      </c>
      <c r="U3" s="46"/>
      <c r="V3" s="46"/>
    </row>
    <row r="4" customFormat="false" ht="70.85" hidden="false" customHeight="true" outlineLevel="0" collapsed="false">
      <c r="B4" s="48" t="s">
        <v>2</v>
      </c>
      <c r="C4" s="49" t="s">
        <v>3</v>
      </c>
      <c r="D4" s="49" t="s">
        <v>24</v>
      </c>
      <c r="E4" s="50" t="s">
        <v>25</v>
      </c>
      <c r="F4" s="51" t="s">
        <v>26</v>
      </c>
      <c r="G4" s="50" t="s">
        <v>27</v>
      </c>
      <c r="H4" s="50" t="s">
        <v>25</v>
      </c>
      <c r="I4" s="51" t="s">
        <v>26</v>
      </c>
      <c r="J4" s="50" t="s">
        <v>27</v>
      </c>
      <c r="K4" s="50" t="s">
        <v>25</v>
      </c>
      <c r="L4" s="51" t="s">
        <v>26</v>
      </c>
      <c r="M4" s="50" t="s">
        <v>27</v>
      </c>
      <c r="N4" s="50" t="s">
        <v>25</v>
      </c>
      <c r="O4" s="51" t="s">
        <v>26</v>
      </c>
      <c r="P4" s="50" t="s">
        <v>27</v>
      </c>
      <c r="Q4" s="50" t="s">
        <v>25</v>
      </c>
      <c r="R4" s="51" t="s">
        <v>26</v>
      </c>
      <c r="S4" s="50" t="s">
        <v>27</v>
      </c>
      <c r="T4" s="50" t="s">
        <v>25</v>
      </c>
      <c r="U4" s="51" t="s">
        <v>26</v>
      </c>
      <c r="V4" s="50" t="s">
        <v>27</v>
      </c>
    </row>
    <row r="5" customFormat="false" ht="20.5" hidden="false" customHeight="true" outlineLevel="0" collapsed="false">
      <c r="B5" s="92" t="n">
        <v>1</v>
      </c>
      <c r="C5" s="93" t="str">
        <f aca="false">Rezultati!A66</f>
        <v>Pandora</v>
      </c>
      <c r="D5" s="93" t="str">
        <f aca="false">Rezultati!B66</f>
        <v>Pēteris Cimdiņš</v>
      </c>
      <c r="E5" s="94" t="n">
        <v>22</v>
      </c>
      <c r="F5" s="94" t="n">
        <v>4145</v>
      </c>
      <c r="G5" s="95" t="n">
        <f aca="false">F5/E5</f>
        <v>188.409090909091</v>
      </c>
      <c r="H5" s="94" t="n">
        <v>28</v>
      </c>
      <c r="I5" s="94" t="n">
        <v>5551</v>
      </c>
      <c r="J5" s="95" t="n">
        <f aca="false">I5/H5</f>
        <v>198.25</v>
      </c>
      <c r="K5" s="94" t="n">
        <f aca="false">Rezultati!BR66</f>
        <v>4</v>
      </c>
      <c r="L5" s="94" t="n">
        <f aca="false">Rezultati!BQ66</f>
        <v>761</v>
      </c>
      <c r="M5" s="95" t="n">
        <f aca="false">Rezultati!BT66</f>
        <v>190.25</v>
      </c>
      <c r="N5" s="94"/>
      <c r="O5" s="94"/>
      <c r="P5" s="95"/>
      <c r="Q5" s="94"/>
      <c r="R5" s="94"/>
      <c r="S5" s="95"/>
      <c r="T5" s="96" t="n">
        <f aca="false">K5+H5+E5</f>
        <v>54</v>
      </c>
      <c r="U5" s="96" t="n">
        <f aca="false">F5+I5+L5</f>
        <v>10457</v>
      </c>
      <c r="V5" s="95" t="n">
        <f aca="false">U5/T5</f>
        <v>193.648148148148</v>
      </c>
      <c r="W5" s="58"/>
    </row>
    <row r="6" customFormat="false" ht="20.5" hidden="false" customHeight="true" outlineLevel="0" collapsed="false">
      <c r="B6" s="92" t="n">
        <v>2</v>
      </c>
      <c r="C6" s="93" t="str">
        <f aca="false">Rezultati!A74</f>
        <v>CAPAROL</v>
      </c>
      <c r="D6" s="93" t="str">
        <f aca="false">Rezultati!B74</f>
        <v>Jānis Cekuls</v>
      </c>
      <c r="E6" s="94" t="n">
        <v>0</v>
      </c>
      <c r="F6" s="94" t="n">
        <v>0</v>
      </c>
      <c r="G6" s="95" t="e">
        <f aca="false">F6/E6</f>
        <v>#DIV/0!</v>
      </c>
      <c r="H6" s="94" t="n">
        <v>28</v>
      </c>
      <c r="I6" s="94" t="n">
        <v>5176</v>
      </c>
      <c r="J6" s="95" t="n">
        <f aca="false">I6/H6</f>
        <v>184.857142857143</v>
      </c>
      <c r="K6" s="94" t="n">
        <f aca="false">Rezultati!BR74</f>
        <v>4</v>
      </c>
      <c r="L6" s="94" t="n">
        <f aca="false">Rezultati!BQ74</f>
        <v>714</v>
      </c>
      <c r="M6" s="95" t="n">
        <f aca="false">Rezultati!BT74</f>
        <v>178.5</v>
      </c>
      <c r="N6" s="94"/>
      <c r="O6" s="94"/>
      <c r="P6" s="95"/>
      <c r="Q6" s="94"/>
      <c r="R6" s="94"/>
      <c r="S6" s="95"/>
      <c r="T6" s="96" t="n">
        <f aca="false">K6+H6+E6</f>
        <v>32</v>
      </c>
      <c r="U6" s="96" t="n">
        <f aca="false">F6+I6+L6</f>
        <v>5890</v>
      </c>
      <c r="V6" s="95" t="n">
        <f aca="false">U6/T6</f>
        <v>184.0625</v>
      </c>
      <c r="W6" s="58"/>
    </row>
    <row r="7" customFormat="false" ht="20.5" hidden="false" customHeight="true" outlineLevel="0" collapsed="false">
      <c r="B7" s="92" t="n">
        <v>3</v>
      </c>
      <c r="C7" s="93" t="str">
        <f aca="false">Rezultati!A100</f>
        <v>ŠAR-A</v>
      </c>
      <c r="D7" s="93" t="str">
        <f aca="false">Rezultati!B100</f>
        <v>Jānis Surna</v>
      </c>
      <c r="E7" s="94" t="n">
        <v>16</v>
      </c>
      <c r="F7" s="94" t="n">
        <v>2881</v>
      </c>
      <c r="G7" s="95" t="n">
        <f aca="false">F7/E7</f>
        <v>180.0625</v>
      </c>
      <c r="H7" s="94" t="n">
        <v>8</v>
      </c>
      <c r="I7" s="94" t="n">
        <v>1449</v>
      </c>
      <c r="J7" s="95" t="n">
        <f aca="false">I7/H7</f>
        <v>181.125</v>
      </c>
      <c r="K7" s="94" t="n">
        <f aca="false">Rezultati!BR100</f>
        <v>0</v>
      </c>
      <c r="L7" s="94" t="n">
        <f aca="false">Rezultati!BQ100</f>
        <v>0</v>
      </c>
      <c r="M7" s="95" t="e">
        <f aca="false">Rezultati!BT100</f>
        <v>#DIV/0!</v>
      </c>
      <c r="N7" s="94"/>
      <c r="O7" s="94"/>
      <c r="P7" s="95"/>
      <c r="Q7" s="94"/>
      <c r="R7" s="94"/>
      <c r="S7" s="95"/>
      <c r="T7" s="96" t="n">
        <f aca="false">K7+H7+E7</f>
        <v>24</v>
      </c>
      <c r="U7" s="96" t="n">
        <f aca="false">F7+I7+L7</f>
        <v>4330</v>
      </c>
      <c r="V7" s="95" t="n">
        <f aca="false">U7/T7</f>
        <v>180.416666666667</v>
      </c>
      <c r="W7" s="58"/>
    </row>
    <row r="8" customFormat="false" ht="20.5" hidden="false" customHeight="true" outlineLevel="0" collapsed="false">
      <c r="B8" s="97" t="n">
        <v>4</v>
      </c>
      <c r="C8" s="64" t="str">
        <f aca="false">Rezultati!A73</f>
        <v>CAPAROL</v>
      </c>
      <c r="D8" s="64" t="str">
        <f aca="false">Rezultati!B73</f>
        <v>Haralds Zeidmanis</v>
      </c>
      <c r="E8" s="65" t="n">
        <v>28</v>
      </c>
      <c r="F8" s="65" t="n">
        <v>5175</v>
      </c>
      <c r="G8" s="66" t="n">
        <f aca="false">F8/E8-8</f>
        <v>176.821428571429</v>
      </c>
      <c r="H8" s="65" t="n">
        <v>28</v>
      </c>
      <c r="I8" s="65" t="n">
        <v>5259</v>
      </c>
      <c r="J8" s="66" t="n">
        <f aca="false">I8/H8-8</f>
        <v>179.821428571429</v>
      </c>
      <c r="K8" s="65" t="n">
        <f aca="false">Rezultati!BR73</f>
        <v>4</v>
      </c>
      <c r="L8" s="65" t="n">
        <f aca="false">Rezultati!BQ73</f>
        <v>793</v>
      </c>
      <c r="M8" s="66" t="n">
        <f aca="false">Rezultati!BT73</f>
        <v>190.25</v>
      </c>
      <c r="N8" s="65"/>
      <c r="O8" s="65"/>
      <c r="P8" s="66"/>
      <c r="Q8" s="65"/>
      <c r="R8" s="65"/>
      <c r="S8" s="66"/>
      <c r="T8" s="67" t="n">
        <f aca="false">K8+H8+E8</f>
        <v>60</v>
      </c>
      <c r="U8" s="67" t="n">
        <f aca="false">F8+I8+L8</f>
        <v>11227</v>
      </c>
      <c r="V8" s="66" t="n">
        <f aca="false">U8/T8-8</f>
        <v>179.116666666667</v>
      </c>
      <c r="W8" s="58"/>
    </row>
    <row r="9" customFormat="false" ht="20.5" hidden="false" customHeight="true" outlineLevel="0" collapsed="false">
      <c r="B9" s="97" t="n">
        <v>5</v>
      </c>
      <c r="C9" s="64" t="str">
        <f aca="false">Rezultati!A65</f>
        <v>Pandora</v>
      </c>
      <c r="D9" s="64" t="str">
        <f aca="false">Rezultati!B65</f>
        <v>Aleksandrs Tjulins</v>
      </c>
      <c r="E9" s="65" t="n">
        <v>23</v>
      </c>
      <c r="F9" s="65" t="n">
        <v>4209</v>
      </c>
      <c r="G9" s="66" t="n">
        <f aca="false">F9/E9</f>
        <v>183</v>
      </c>
      <c r="H9" s="65" t="n">
        <v>26</v>
      </c>
      <c r="I9" s="65" t="n">
        <v>4611</v>
      </c>
      <c r="J9" s="66" t="n">
        <f aca="false">I9/H9</f>
        <v>177.346153846154</v>
      </c>
      <c r="K9" s="65" t="n">
        <f aca="false">Rezultati!BR65</f>
        <v>4</v>
      </c>
      <c r="L9" s="65" t="n">
        <f aca="false">Rezultati!BQ65</f>
        <v>658</v>
      </c>
      <c r="M9" s="66" t="n">
        <f aca="false">Rezultati!BT65</f>
        <v>164.5</v>
      </c>
      <c r="N9" s="65"/>
      <c r="O9" s="65"/>
      <c r="P9" s="66"/>
      <c r="Q9" s="65"/>
      <c r="R9" s="65"/>
      <c r="S9" s="66"/>
      <c r="T9" s="67" t="n">
        <f aca="false">K9+H9+E9</f>
        <v>53</v>
      </c>
      <c r="U9" s="67" t="n">
        <f aca="false">F9+I9+L9</f>
        <v>9478</v>
      </c>
      <c r="V9" s="66" t="n">
        <f aca="false">U9/T9</f>
        <v>178.830188679245</v>
      </c>
      <c r="W9" s="58"/>
    </row>
    <row r="10" customFormat="false" ht="20.5" hidden="false" customHeight="true" outlineLevel="0" collapsed="false">
      <c r="B10" s="97" t="n">
        <v>6</v>
      </c>
      <c r="C10" s="64" t="str">
        <f aca="false">Rezultati!A118</f>
        <v>NB-1</v>
      </c>
      <c r="D10" s="64" t="str">
        <f aca="false">Rezultati!B118</f>
        <v>Ģirts Gabrāns</v>
      </c>
      <c r="E10" s="65" t="n">
        <v>24</v>
      </c>
      <c r="F10" s="65" t="n">
        <v>4229</v>
      </c>
      <c r="G10" s="66" t="n">
        <f aca="false">F10/E10</f>
        <v>176.208333333333</v>
      </c>
      <c r="H10" s="65" t="n">
        <v>24</v>
      </c>
      <c r="I10" s="65" t="n">
        <v>4393</v>
      </c>
      <c r="J10" s="66" t="n">
        <f aca="false">I10/H10</f>
        <v>183.041666666667</v>
      </c>
      <c r="K10" s="65" t="n">
        <f aca="false">Rezultati!BR118</f>
        <v>4</v>
      </c>
      <c r="L10" s="65" t="n">
        <f aca="false">Rezultati!BQ118</f>
        <v>668</v>
      </c>
      <c r="M10" s="66" t="n">
        <f aca="false">Rezultati!BT118</f>
        <v>167</v>
      </c>
      <c r="N10" s="65"/>
      <c r="O10" s="65"/>
      <c r="P10" s="66"/>
      <c r="Q10" s="65"/>
      <c r="R10" s="65"/>
      <c r="S10" s="66"/>
      <c r="T10" s="67" t="n">
        <f aca="false">K10+H10+E10</f>
        <v>52</v>
      </c>
      <c r="U10" s="67" t="n">
        <f aca="false">F10+I10+L10</f>
        <v>9290</v>
      </c>
      <c r="V10" s="66" t="n">
        <f aca="false">U10/T10</f>
        <v>178.653846153846</v>
      </c>
      <c r="W10" s="58"/>
    </row>
    <row r="11" customFormat="false" ht="20.5" hidden="false" customHeight="true" outlineLevel="0" collapsed="false">
      <c r="B11" s="97" t="n">
        <v>7</v>
      </c>
      <c r="C11" s="64" t="str">
        <f aca="false">Rezultati!A92</f>
        <v>Universal Services</v>
      </c>
      <c r="D11" s="64" t="str">
        <f aca="false">Rezultati!B92</f>
        <v>Rihards Meijers</v>
      </c>
      <c r="E11" s="65" t="n">
        <v>28</v>
      </c>
      <c r="F11" s="65" t="n">
        <v>4925</v>
      </c>
      <c r="G11" s="66" t="n">
        <f aca="false">F11/E11</f>
        <v>175.892857142857</v>
      </c>
      <c r="H11" s="65" t="n">
        <v>28</v>
      </c>
      <c r="I11" s="65" t="n">
        <v>5057</v>
      </c>
      <c r="J11" s="66" t="n">
        <f aca="false">I11/H11</f>
        <v>180.607142857143</v>
      </c>
      <c r="K11" s="65" t="n">
        <f aca="false">Rezultati!BR92</f>
        <v>4</v>
      </c>
      <c r="L11" s="65" t="n">
        <f aca="false">Rezultati!BQ92</f>
        <v>676</v>
      </c>
      <c r="M11" s="66" t="n">
        <f aca="false">Rezultati!BT92</f>
        <v>169</v>
      </c>
      <c r="N11" s="65"/>
      <c r="O11" s="65"/>
      <c r="P11" s="66"/>
      <c r="Q11" s="65"/>
      <c r="R11" s="65"/>
      <c r="S11" s="66"/>
      <c r="T11" s="67" t="n">
        <f aca="false">K11+H11+E11</f>
        <v>60</v>
      </c>
      <c r="U11" s="67" t="n">
        <f aca="false">F11+I11+L11</f>
        <v>10658</v>
      </c>
      <c r="V11" s="66" t="n">
        <f aca="false">U11/T11</f>
        <v>177.633333333333</v>
      </c>
      <c r="W11" s="58"/>
    </row>
    <row r="12" customFormat="false" ht="20.5" hidden="false" customHeight="true" outlineLevel="0" collapsed="false">
      <c r="B12" s="97" t="n">
        <v>8</v>
      </c>
      <c r="C12" s="64" t="str">
        <f aca="false">Rezultati!A79</f>
        <v>Returned</v>
      </c>
      <c r="D12" s="64" t="str">
        <f aca="false">Rezultati!B79</f>
        <v>Aleksandrs Komars</v>
      </c>
      <c r="E12" s="65" t="n">
        <v>28</v>
      </c>
      <c r="F12" s="65" t="n">
        <v>4981</v>
      </c>
      <c r="G12" s="66" t="n">
        <f aca="false">F12/E12</f>
        <v>177.892857142857</v>
      </c>
      <c r="H12" s="65" t="n">
        <v>28</v>
      </c>
      <c r="I12" s="65" t="n">
        <v>4899</v>
      </c>
      <c r="J12" s="66" t="n">
        <f aca="false">I12/H12</f>
        <v>174.964285714286</v>
      </c>
      <c r="K12" s="65" t="n">
        <f aca="false">Rezultati!BR79</f>
        <v>4</v>
      </c>
      <c r="L12" s="65" t="n">
        <f aca="false">Rezultati!BQ79</f>
        <v>690</v>
      </c>
      <c r="M12" s="66" t="n">
        <f aca="false">Rezultati!BT79</f>
        <v>172.5</v>
      </c>
      <c r="N12" s="65"/>
      <c r="O12" s="65"/>
      <c r="P12" s="66"/>
      <c r="Q12" s="65"/>
      <c r="R12" s="65"/>
      <c r="S12" s="66"/>
      <c r="T12" s="67" t="n">
        <f aca="false">K12+H12+E12</f>
        <v>60</v>
      </c>
      <c r="U12" s="67" t="n">
        <f aca="false">F12+I12+L12</f>
        <v>10570</v>
      </c>
      <c r="V12" s="66" t="n">
        <f aca="false">U12/T12</f>
        <v>176.166666666667</v>
      </c>
      <c r="W12" s="58"/>
    </row>
    <row r="13" customFormat="false" ht="20.5" hidden="false" customHeight="true" outlineLevel="0" collapsed="false">
      <c r="B13" s="97" t="n">
        <v>9</v>
      </c>
      <c r="C13" s="64" t="str">
        <f aca="false">Rezultati!A88</f>
        <v>Korness</v>
      </c>
      <c r="D13" s="64" t="str">
        <f aca="false">Rezultati!B88</f>
        <v>Sigutis Briedis</v>
      </c>
      <c r="E13" s="65" t="n">
        <v>24</v>
      </c>
      <c r="F13" s="65" t="n">
        <v>4008</v>
      </c>
      <c r="G13" s="66" t="n">
        <f aca="false">F13/E13</f>
        <v>167</v>
      </c>
      <c r="H13" s="65" t="n">
        <v>24</v>
      </c>
      <c r="I13" s="65" t="n">
        <v>4248</v>
      </c>
      <c r="J13" s="66" t="n">
        <f aca="false">I13/H13</f>
        <v>177</v>
      </c>
      <c r="K13" s="65" t="n">
        <f aca="false">Rezultati!BR88</f>
        <v>4</v>
      </c>
      <c r="L13" s="65" t="n">
        <f aca="false">Rezultati!BQ88</f>
        <v>833</v>
      </c>
      <c r="M13" s="66" t="n">
        <f aca="false">Rezultati!BT88</f>
        <v>208.25</v>
      </c>
      <c r="N13" s="65"/>
      <c r="O13" s="65"/>
      <c r="P13" s="66"/>
      <c r="Q13" s="65"/>
      <c r="R13" s="65"/>
      <c r="S13" s="66"/>
      <c r="T13" s="67" t="n">
        <f aca="false">K13+H13+E13</f>
        <v>52</v>
      </c>
      <c r="U13" s="67" t="n">
        <f aca="false">F13+I13+L13</f>
        <v>9089</v>
      </c>
      <c r="V13" s="66" t="n">
        <f aca="false">U13/T13</f>
        <v>174.788461538462</v>
      </c>
      <c r="W13" s="58"/>
    </row>
    <row r="14" customFormat="false" ht="20.5" hidden="false" customHeight="true" outlineLevel="0" collapsed="false">
      <c r="B14" s="97" t="n">
        <v>10</v>
      </c>
      <c r="C14" s="64" t="str">
        <f aca="false">Rezultati!A80</f>
        <v>Returned</v>
      </c>
      <c r="D14" s="64" t="str">
        <f aca="false">Rezultati!B80</f>
        <v>Aleksandrs Aleksejevs</v>
      </c>
      <c r="E14" s="65" t="n">
        <v>28</v>
      </c>
      <c r="F14" s="65" t="n">
        <v>5009</v>
      </c>
      <c r="G14" s="66" t="n">
        <f aca="false">F14/E14</f>
        <v>178.892857142857</v>
      </c>
      <c r="H14" s="65" t="n">
        <v>28</v>
      </c>
      <c r="I14" s="65" t="n">
        <v>4786</v>
      </c>
      <c r="J14" s="66" t="n">
        <f aca="false">I14/H14</f>
        <v>170.928571428571</v>
      </c>
      <c r="K14" s="65" t="n">
        <f aca="false">Rezultati!BR80</f>
        <v>4</v>
      </c>
      <c r="L14" s="65" t="n">
        <f aca="false">Rezultati!BQ80</f>
        <v>618</v>
      </c>
      <c r="M14" s="66" t="n">
        <f aca="false">Rezultati!BT80</f>
        <v>154.5</v>
      </c>
      <c r="N14" s="65"/>
      <c r="O14" s="65"/>
      <c r="P14" s="66"/>
      <c r="Q14" s="65"/>
      <c r="R14" s="65"/>
      <c r="S14" s="66"/>
      <c r="T14" s="67" t="n">
        <f aca="false">K14+H14+E14</f>
        <v>60</v>
      </c>
      <c r="U14" s="67" t="n">
        <f aca="false">F14+I14+L14</f>
        <v>10413</v>
      </c>
      <c r="V14" s="66" t="n">
        <f aca="false">U14/T14</f>
        <v>173.55</v>
      </c>
      <c r="W14" s="58"/>
    </row>
    <row r="15" customFormat="false" ht="20.5" hidden="false" customHeight="true" outlineLevel="0" collapsed="false">
      <c r="B15" s="98" t="n">
        <v>11</v>
      </c>
      <c r="C15" s="64" t="str">
        <f aca="false">Rezultati!A94</f>
        <v>Universal Services</v>
      </c>
      <c r="D15" s="64" t="str">
        <f aca="false">Rezultati!B95</f>
        <v>Eduārds Kobiļuks</v>
      </c>
      <c r="E15" s="65" t="n">
        <v>28</v>
      </c>
      <c r="F15" s="65" t="n">
        <v>4839</v>
      </c>
      <c r="G15" s="66" t="n">
        <f aca="false">F15/E15</f>
        <v>172.821428571429</v>
      </c>
      <c r="H15" s="65" t="n">
        <v>24</v>
      </c>
      <c r="I15" s="65" t="n">
        <v>4158</v>
      </c>
      <c r="J15" s="66" t="n">
        <f aca="false">I15/H15</f>
        <v>173.25</v>
      </c>
      <c r="K15" s="65" t="n">
        <f aca="false">Rezultati!BR95</f>
        <v>4</v>
      </c>
      <c r="L15" s="65" t="n">
        <f aca="false">Rezultati!BQ95</f>
        <v>630</v>
      </c>
      <c r="M15" s="66" t="n">
        <f aca="false">Rezultati!BT95</f>
        <v>157.5</v>
      </c>
      <c r="N15" s="65"/>
      <c r="O15" s="65"/>
      <c r="P15" s="66"/>
      <c r="Q15" s="65"/>
      <c r="R15" s="65"/>
      <c r="S15" s="66"/>
      <c r="T15" s="67" t="n">
        <f aca="false">K15+H15+E15</f>
        <v>56</v>
      </c>
      <c r="U15" s="67" t="n">
        <f aca="false">F15+I15+L15</f>
        <v>9627</v>
      </c>
      <c r="V15" s="66" t="n">
        <f aca="false">U15/T15</f>
        <v>171.910714285714</v>
      </c>
      <c r="W15" s="58"/>
    </row>
    <row r="16" customFormat="false" ht="20.5" hidden="false" customHeight="true" outlineLevel="0" collapsed="false">
      <c r="B16" s="98" t="n">
        <v>12</v>
      </c>
      <c r="C16" s="68" t="str">
        <f aca="false">Rezultati!A110</f>
        <v>NB – 2</v>
      </c>
      <c r="D16" s="68" t="str">
        <f aca="false">Rezultati!B110</f>
        <v>Guntārs Beisons</v>
      </c>
      <c r="E16" s="69" t="n">
        <v>20</v>
      </c>
      <c r="F16" s="69" t="n">
        <v>3410</v>
      </c>
      <c r="G16" s="70" t="n">
        <f aca="false">F16/E16</f>
        <v>170.5</v>
      </c>
      <c r="H16" s="69" t="n">
        <v>28</v>
      </c>
      <c r="I16" s="69" t="n">
        <v>4873</v>
      </c>
      <c r="J16" s="70" t="n">
        <f aca="false">I16/H16</f>
        <v>174.035714285714</v>
      </c>
      <c r="K16" s="69" t="n">
        <f aca="false">Rezultati!BR110</f>
        <v>4</v>
      </c>
      <c r="L16" s="69" t="n">
        <f aca="false">Rezultati!BQ110</f>
        <v>635</v>
      </c>
      <c r="M16" s="70" t="n">
        <f aca="false">Rezultati!BT110</f>
        <v>158.75</v>
      </c>
      <c r="N16" s="69"/>
      <c r="O16" s="69"/>
      <c r="P16" s="70"/>
      <c r="Q16" s="69"/>
      <c r="R16" s="69"/>
      <c r="S16" s="70"/>
      <c r="T16" s="71" t="n">
        <f aca="false">K16+H16+E16</f>
        <v>52</v>
      </c>
      <c r="U16" s="71" t="n">
        <f aca="false">F16+I16+L16</f>
        <v>8918</v>
      </c>
      <c r="V16" s="70" t="n">
        <f aca="false">U16/T16</f>
        <v>171.5</v>
      </c>
      <c r="W16" s="58"/>
    </row>
    <row r="17" customFormat="false" ht="20.5" hidden="false" customHeight="true" outlineLevel="0" collapsed="false">
      <c r="B17" s="98" t="n">
        <v>13</v>
      </c>
      <c r="C17" s="68" t="str">
        <f aca="false">Rezultati!A116</f>
        <v>NB-1</v>
      </c>
      <c r="D17" s="68" t="str">
        <f aca="false">Rezultati!B116</f>
        <v>Dainis Mauriņš</v>
      </c>
      <c r="E17" s="69" t="n">
        <v>28</v>
      </c>
      <c r="F17" s="69" t="n">
        <v>4607</v>
      </c>
      <c r="G17" s="70" t="n">
        <f aca="false">F17/E17</f>
        <v>164.535714285714</v>
      </c>
      <c r="H17" s="69" t="n">
        <v>20</v>
      </c>
      <c r="I17" s="69" t="n">
        <v>3649</v>
      </c>
      <c r="J17" s="70" t="n">
        <f aca="false">I17/H17</f>
        <v>182.45</v>
      </c>
      <c r="K17" s="69" t="n">
        <f aca="false">Rezultati!BR116</f>
        <v>4</v>
      </c>
      <c r="L17" s="69" t="n">
        <f aca="false">Rezultati!BQ116</f>
        <v>613</v>
      </c>
      <c r="M17" s="70" t="n">
        <f aca="false">Rezultati!BT116</f>
        <v>153.25</v>
      </c>
      <c r="N17" s="69"/>
      <c r="O17" s="69"/>
      <c r="P17" s="70"/>
      <c r="Q17" s="69"/>
      <c r="R17" s="69"/>
      <c r="S17" s="70"/>
      <c r="T17" s="71" t="n">
        <f aca="false">K17+H17+E17</f>
        <v>52</v>
      </c>
      <c r="U17" s="71" t="n">
        <f aca="false">F17+I17+L17</f>
        <v>8869</v>
      </c>
      <c r="V17" s="70" t="n">
        <f aca="false">U17/T17</f>
        <v>170.557692307692</v>
      </c>
      <c r="W17" s="58"/>
    </row>
    <row r="18" customFormat="false" ht="20.5" hidden="false" customHeight="true" outlineLevel="0" collapsed="false">
      <c r="B18" s="98" t="n">
        <v>14</v>
      </c>
      <c r="C18" s="68" t="str">
        <f aca="false">Rezultati!A78</f>
        <v>Returned</v>
      </c>
      <c r="D18" s="68" t="str">
        <f aca="false">Rezultati!B78</f>
        <v>Maksims Aleksejevs</v>
      </c>
      <c r="E18" s="69" t="n">
        <v>28</v>
      </c>
      <c r="F18" s="69" t="n">
        <v>4622</v>
      </c>
      <c r="G18" s="70" t="n">
        <f aca="false">F18/E18</f>
        <v>165.071428571429</v>
      </c>
      <c r="H18" s="69" t="n">
        <v>28</v>
      </c>
      <c r="I18" s="69" t="n">
        <v>4910</v>
      </c>
      <c r="J18" s="70" t="n">
        <f aca="false">I18/H18</f>
        <v>175.357142857143</v>
      </c>
      <c r="K18" s="69" t="n">
        <f aca="false">Rezultati!BR78</f>
        <v>4</v>
      </c>
      <c r="L18" s="69" t="n">
        <f aca="false">Rezultati!BQ78</f>
        <v>662</v>
      </c>
      <c r="M18" s="70" t="n">
        <f aca="false">Rezultati!BT78</f>
        <v>165.5</v>
      </c>
      <c r="N18" s="69"/>
      <c r="O18" s="69"/>
      <c r="P18" s="70"/>
      <c r="Q18" s="69"/>
      <c r="R18" s="69"/>
      <c r="S18" s="70"/>
      <c r="T18" s="71" t="n">
        <f aca="false">K18+H18+E18</f>
        <v>60</v>
      </c>
      <c r="U18" s="71" t="n">
        <f aca="false">F18+I18+L18</f>
        <v>10194</v>
      </c>
      <c r="V18" s="70" t="n">
        <f aca="false">U18/T18</f>
        <v>169.9</v>
      </c>
      <c r="W18" s="58"/>
    </row>
    <row r="19" customFormat="false" ht="20.5" hidden="false" customHeight="true" outlineLevel="0" collapsed="false">
      <c r="B19" s="98" t="n">
        <v>15</v>
      </c>
      <c r="C19" s="68" t="str">
        <f aca="false">Rezultati!A87</f>
        <v>Korness</v>
      </c>
      <c r="D19" s="68" t="str">
        <f aca="false">Rezultati!B87</f>
        <v>Valdis Skudra</v>
      </c>
      <c r="E19" s="69" t="n">
        <v>28</v>
      </c>
      <c r="F19" s="69" t="n">
        <v>4906</v>
      </c>
      <c r="G19" s="70" t="n">
        <f aca="false">F19/E19</f>
        <v>175.214285714286</v>
      </c>
      <c r="H19" s="69" t="n">
        <v>28</v>
      </c>
      <c r="I19" s="69" t="n">
        <v>4573</v>
      </c>
      <c r="J19" s="70" t="n">
        <f aca="false">I19/H19</f>
        <v>163.321428571429</v>
      </c>
      <c r="K19" s="69" t="n">
        <f aca="false">Rezultati!BR87</f>
        <v>4</v>
      </c>
      <c r="L19" s="69" t="n">
        <f aca="false">Rezultati!BQ87</f>
        <v>685</v>
      </c>
      <c r="M19" s="70" t="n">
        <f aca="false">Rezultati!BT87</f>
        <v>171.25</v>
      </c>
      <c r="N19" s="69"/>
      <c r="O19" s="69"/>
      <c r="P19" s="70"/>
      <c r="Q19" s="69"/>
      <c r="R19" s="69"/>
      <c r="S19" s="70"/>
      <c r="T19" s="71" t="n">
        <f aca="false">K19+H19+E19</f>
        <v>60</v>
      </c>
      <c r="U19" s="71" t="n">
        <f aca="false">F19+I19+L19</f>
        <v>10164</v>
      </c>
      <c r="V19" s="70" t="n">
        <f aca="false">U19/T19</f>
        <v>169.4</v>
      </c>
      <c r="W19" s="58"/>
    </row>
    <row r="20" customFormat="false" ht="20.5" hidden="false" customHeight="true" outlineLevel="0" collapsed="false">
      <c r="B20" s="98" t="n">
        <v>16</v>
      </c>
      <c r="C20" s="68" t="str">
        <f aca="false">Rezultati!A86</f>
        <v>Korness</v>
      </c>
      <c r="D20" s="68" t="str">
        <f aca="false">Rezultati!B86</f>
        <v>Gints Adakovskis</v>
      </c>
      <c r="E20" s="69" t="n">
        <v>24</v>
      </c>
      <c r="F20" s="69" t="n">
        <v>4089</v>
      </c>
      <c r="G20" s="70" t="n">
        <f aca="false">F20/E20</f>
        <v>170.375</v>
      </c>
      <c r="H20" s="69" t="n">
        <v>28</v>
      </c>
      <c r="I20" s="69" t="n">
        <v>4686</v>
      </c>
      <c r="J20" s="70" t="n">
        <f aca="false">I20/H20</f>
        <v>167.357142857143</v>
      </c>
      <c r="K20" s="69" t="n">
        <f aca="false">Rezultati!BR86</f>
        <v>4</v>
      </c>
      <c r="L20" s="69" t="n">
        <f aca="false">Rezultati!BQ86</f>
        <v>638</v>
      </c>
      <c r="M20" s="70" t="n">
        <f aca="false">Rezultati!BT86</f>
        <v>159.5</v>
      </c>
      <c r="N20" s="69"/>
      <c r="O20" s="69"/>
      <c r="P20" s="70"/>
      <c r="Q20" s="69"/>
      <c r="R20" s="69"/>
      <c r="S20" s="70"/>
      <c r="T20" s="71" t="n">
        <f aca="false">K20+H20+E20</f>
        <v>56</v>
      </c>
      <c r="U20" s="71" t="n">
        <f aca="false">F20+I20+L20</f>
        <v>9413</v>
      </c>
      <c r="V20" s="70" t="n">
        <f aca="false">U20/T20</f>
        <v>168.089285714286</v>
      </c>
      <c r="W20" s="58"/>
    </row>
    <row r="21" customFormat="false" ht="20.5" hidden="false" customHeight="true" outlineLevel="0" collapsed="false">
      <c r="B21" s="98" t="n">
        <v>17</v>
      </c>
      <c r="C21" s="68" t="str">
        <f aca="false">Rezultati!A115</f>
        <v>NB-1</v>
      </c>
      <c r="D21" s="68" t="str">
        <f aca="false">Rezultati!B115</f>
        <v>Ainars Gilberts</v>
      </c>
      <c r="E21" s="69" t="n">
        <v>10</v>
      </c>
      <c r="F21" s="69" t="n">
        <v>1450</v>
      </c>
      <c r="G21" s="70" t="n">
        <f aca="false">F21/E21</f>
        <v>145</v>
      </c>
      <c r="H21" s="69" t="n">
        <v>16</v>
      </c>
      <c r="I21" s="69" t="n">
        <v>2842</v>
      </c>
      <c r="J21" s="70" t="n">
        <f aca="false">I21/H21</f>
        <v>177.625</v>
      </c>
      <c r="K21" s="69" t="n">
        <f aca="false">Rezultati!BR115</f>
        <v>0</v>
      </c>
      <c r="L21" s="69" t="n">
        <f aca="false">Rezultati!BQ115</f>
        <v>0</v>
      </c>
      <c r="M21" s="70" t="e">
        <f aca="false">Rezultati!BT115</f>
        <v>#DIV/0!</v>
      </c>
      <c r="N21" s="69"/>
      <c r="O21" s="69"/>
      <c r="P21" s="70"/>
      <c r="Q21" s="69"/>
      <c r="R21" s="69"/>
      <c r="S21" s="70"/>
      <c r="T21" s="71" t="n">
        <f aca="false">K21+H21+E21</f>
        <v>26</v>
      </c>
      <c r="U21" s="71" t="n">
        <f aca="false">F21+I21+L21</f>
        <v>4292</v>
      </c>
      <c r="V21" s="70" t="n">
        <f aca="false">U21/T21</f>
        <v>165.076923076923</v>
      </c>
      <c r="W21" s="58"/>
    </row>
    <row r="22" customFormat="false" ht="20.5" hidden="false" customHeight="true" outlineLevel="0" collapsed="false">
      <c r="B22" s="98" t="n">
        <v>18</v>
      </c>
      <c r="C22" s="68" t="str">
        <f aca="false">Rezultati!A101</f>
        <v>ŠAR-A</v>
      </c>
      <c r="D22" s="68" t="str">
        <f aca="false">Rezultati!B101</f>
        <v>Jurijs Bokums jun</v>
      </c>
      <c r="E22" s="69" t="n">
        <v>28</v>
      </c>
      <c r="F22" s="69" t="n">
        <v>4802</v>
      </c>
      <c r="G22" s="70" t="n">
        <f aca="false">F22/E22-8</f>
        <v>163.5</v>
      </c>
      <c r="H22" s="69" t="n">
        <v>28</v>
      </c>
      <c r="I22" s="69" t="n">
        <v>4963</v>
      </c>
      <c r="J22" s="70" t="n">
        <f aca="false">I22/H22</f>
        <v>177.25</v>
      </c>
      <c r="K22" s="69" t="n">
        <f aca="false">Rezultati!BR101</f>
        <v>4</v>
      </c>
      <c r="L22" s="69" t="n">
        <f aca="false">Rezultati!BQ101</f>
        <v>615</v>
      </c>
      <c r="M22" s="70" t="n">
        <f aca="false">Rezultati!BT101</f>
        <v>145.75</v>
      </c>
      <c r="N22" s="69"/>
      <c r="O22" s="69"/>
      <c r="P22" s="70"/>
      <c r="Q22" s="69"/>
      <c r="R22" s="69"/>
      <c r="S22" s="70"/>
      <c r="T22" s="71" t="n">
        <f aca="false">K22+H22+E22</f>
        <v>60</v>
      </c>
      <c r="U22" s="71" t="n">
        <f aca="false">F22+I22+L22</f>
        <v>10380</v>
      </c>
      <c r="V22" s="70" t="n">
        <f aca="false">U22/T22-8</f>
        <v>165</v>
      </c>
      <c r="W22" s="58"/>
    </row>
    <row r="23" customFormat="false" ht="20.5" hidden="false" customHeight="true" outlineLevel="0" collapsed="false">
      <c r="B23" s="98" t="n">
        <v>19</v>
      </c>
      <c r="C23" s="68" t="str">
        <f aca="false">Rezultati!A99</f>
        <v>ŠAR-A</v>
      </c>
      <c r="D23" s="68" t="str">
        <f aca="false">Rezultati!B99</f>
        <v>Oļegs Kirevičevs</v>
      </c>
      <c r="E23" s="69" t="n">
        <v>8</v>
      </c>
      <c r="F23" s="69" t="n">
        <v>1265</v>
      </c>
      <c r="G23" s="70" t="n">
        <f aca="false">F23/E23</f>
        <v>158.125</v>
      </c>
      <c r="H23" s="69" t="n">
        <v>8</v>
      </c>
      <c r="I23" s="69" t="n">
        <v>1344</v>
      </c>
      <c r="J23" s="70" t="n">
        <f aca="false">I23/H23</f>
        <v>168</v>
      </c>
      <c r="K23" s="69" t="n">
        <f aca="false">Rezultati!BR99</f>
        <v>4</v>
      </c>
      <c r="L23" s="69" t="n">
        <f aca="false">Rezultati!BQ99</f>
        <v>667</v>
      </c>
      <c r="M23" s="70" t="n">
        <f aca="false">Rezultati!BT99</f>
        <v>166.75</v>
      </c>
      <c r="N23" s="69"/>
      <c r="O23" s="69"/>
      <c r="P23" s="70"/>
      <c r="Q23" s="69"/>
      <c r="R23" s="69"/>
      <c r="S23" s="70"/>
      <c r="T23" s="71" t="n">
        <f aca="false">K23+H23+E23</f>
        <v>20</v>
      </c>
      <c r="U23" s="71" t="n">
        <f aca="false">F23+I23+L23</f>
        <v>3276</v>
      </c>
      <c r="V23" s="70" t="n">
        <f aca="false">U23/T23</f>
        <v>163.8</v>
      </c>
      <c r="W23" s="58"/>
    </row>
    <row r="24" customFormat="false" ht="20.5" hidden="false" customHeight="true" outlineLevel="0" collapsed="false">
      <c r="B24" s="98" t="n">
        <v>20</v>
      </c>
      <c r="C24" s="68" t="str">
        <f aca="false">Rezultati!A117</f>
        <v>NB-1</v>
      </c>
      <c r="D24" s="68" t="str">
        <f aca="false">Rezultati!B117</f>
        <v>Aleksandrs Liniņš</v>
      </c>
      <c r="E24" s="69" t="n">
        <v>22</v>
      </c>
      <c r="F24" s="69" t="n">
        <v>3698</v>
      </c>
      <c r="G24" s="70" t="n">
        <f aca="false">F24/E24</f>
        <v>168.090909090909</v>
      </c>
      <c r="H24" s="69" t="n">
        <v>20</v>
      </c>
      <c r="I24" s="69" t="n">
        <v>3041</v>
      </c>
      <c r="J24" s="70" t="n">
        <f aca="false">I24/H24</f>
        <v>152.05</v>
      </c>
      <c r="K24" s="69" t="n">
        <f aca="false">Rezultati!BR117</f>
        <v>0</v>
      </c>
      <c r="L24" s="69" t="n">
        <f aca="false">Rezultati!BQ117</f>
        <v>0</v>
      </c>
      <c r="M24" s="70" t="e">
        <f aca="false">Rezultati!BT117</f>
        <v>#DIV/0!</v>
      </c>
      <c r="N24" s="69"/>
      <c r="O24" s="69"/>
      <c r="P24" s="70"/>
      <c r="Q24" s="69"/>
      <c r="R24" s="69"/>
      <c r="S24" s="70"/>
      <c r="T24" s="71" t="n">
        <f aca="false">K24+H24+E24</f>
        <v>42</v>
      </c>
      <c r="U24" s="71" t="n">
        <f aca="false">F24+I24+L24</f>
        <v>6739</v>
      </c>
      <c r="V24" s="70" t="n">
        <f aca="false">U24/T24</f>
        <v>160.452380952381</v>
      </c>
      <c r="W24" s="58"/>
    </row>
    <row r="25" customFormat="false" ht="20.5" hidden="false" customHeight="true" outlineLevel="0" collapsed="false">
      <c r="B25" s="98" t="n">
        <v>21</v>
      </c>
      <c r="C25" s="68" t="str">
        <f aca="false">Rezultati!A119</f>
        <v>NB-1</v>
      </c>
      <c r="D25" s="68" t="str">
        <f aca="false">Rezultati!B119</f>
        <v>Māris Dukurs</v>
      </c>
      <c r="E25" s="69" t="n">
        <v>0</v>
      </c>
      <c r="F25" s="69" t="n">
        <v>0</v>
      </c>
      <c r="G25" s="70" t="e">
        <f aca="false">F25/E25</f>
        <v>#DIV/0!</v>
      </c>
      <c r="H25" s="69" t="n">
        <v>4</v>
      </c>
      <c r="I25" s="69" t="n">
        <v>662</v>
      </c>
      <c r="J25" s="70" t="n">
        <f aca="false">I25/H25</f>
        <v>165.5</v>
      </c>
      <c r="K25" s="69" t="n">
        <f aca="false">Rezultati!BR119</f>
        <v>4</v>
      </c>
      <c r="L25" s="69" t="n">
        <f aca="false">Rezultati!BQ119</f>
        <v>597</v>
      </c>
      <c r="M25" s="70" t="n">
        <f aca="false">Rezultati!BT119</f>
        <v>149.25</v>
      </c>
      <c r="N25" s="69"/>
      <c r="O25" s="69"/>
      <c r="P25" s="70"/>
      <c r="Q25" s="69"/>
      <c r="R25" s="69"/>
      <c r="S25" s="70"/>
      <c r="T25" s="71" t="n">
        <f aca="false">K25+H25+E25</f>
        <v>8</v>
      </c>
      <c r="U25" s="71" t="n">
        <f aca="false">F25+I25+L25</f>
        <v>1259</v>
      </c>
      <c r="V25" s="70" t="n">
        <f aca="false">U25/T25</f>
        <v>157.375</v>
      </c>
      <c r="W25" s="58"/>
    </row>
    <row r="26" customFormat="false" ht="20.5" hidden="false" customHeight="true" outlineLevel="0" collapsed="false">
      <c r="B26" s="98" t="n">
        <v>22</v>
      </c>
      <c r="C26" s="68" t="str">
        <f aca="false">Rezultati!A93</f>
        <v>Universal Services</v>
      </c>
      <c r="D26" s="68" t="str">
        <f aca="false">Rezultati!B93</f>
        <v>Toms Remers</v>
      </c>
      <c r="E26" s="69" t="n">
        <v>20</v>
      </c>
      <c r="F26" s="69" t="n">
        <v>3322</v>
      </c>
      <c r="G26" s="70" t="n">
        <f aca="false">F26/E26</f>
        <v>166.1</v>
      </c>
      <c r="H26" s="69" t="n">
        <v>28</v>
      </c>
      <c r="I26" s="69" t="n">
        <v>4263</v>
      </c>
      <c r="J26" s="70" t="n">
        <f aca="false">I26/H26</f>
        <v>152.25</v>
      </c>
      <c r="K26" s="69" t="n">
        <f aca="false">Rezultati!BR93</f>
        <v>4</v>
      </c>
      <c r="L26" s="69" t="n">
        <f aca="false">Rezultati!BQ93</f>
        <v>591</v>
      </c>
      <c r="M26" s="70" t="n">
        <f aca="false">Rezultati!BT93</f>
        <v>147.75</v>
      </c>
      <c r="N26" s="69"/>
      <c r="O26" s="69"/>
      <c r="P26" s="70"/>
      <c r="Q26" s="69"/>
      <c r="R26" s="69"/>
      <c r="S26" s="70"/>
      <c r="T26" s="71" t="n">
        <f aca="false">K26+H26+E26</f>
        <v>52</v>
      </c>
      <c r="U26" s="71" t="n">
        <f aca="false">F26+I26+L26</f>
        <v>8176</v>
      </c>
      <c r="V26" s="70" t="n">
        <f aca="false">U26/T26</f>
        <v>157.230769230769</v>
      </c>
      <c r="W26" s="58"/>
    </row>
    <row r="27" customFormat="false" ht="20.5" hidden="false" customHeight="true" outlineLevel="0" collapsed="false">
      <c r="B27" s="98" t="n">
        <v>23</v>
      </c>
      <c r="C27" s="68" t="str">
        <f aca="false">Rezultati!A72</f>
        <v>CAPAROL</v>
      </c>
      <c r="D27" s="68" t="str">
        <f aca="false">Rezultati!B72</f>
        <v>Andris Karkliņš</v>
      </c>
      <c r="E27" s="69" t="n">
        <v>28</v>
      </c>
      <c r="F27" s="69" t="n">
        <v>4255</v>
      </c>
      <c r="G27" s="70" t="n">
        <f aca="false">F27/E27</f>
        <v>151.964285714286</v>
      </c>
      <c r="H27" s="69" t="n">
        <v>28</v>
      </c>
      <c r="I27" s="69" t="n">
        <v>4508</v>
      </c>
      <c r="J27" s="70" t="n">
        <f aca="false">I27/H27</f>
        <v>161</v>
      </c>
      <c r="K27" s="69" t="n">
        <f aca="false">Rezultati!BR72</f>
        <v>4</v>
      </c>
      <c r="L27" s="69" t="n">
        <f aca="false">Rezultati!BQ72</f>
        <v>552</v>
      </c>
      <c r="M27" s="70" t="n">
        <f aca="false">Rezultati!BT72</f>
        <v>138</v>
      </c>
      <c r="N27" s="69"/>
      <c r="O27" s="69"/>
      <c r="P27" s="70"/>
      <c r="Q27" s="69"/>
      <c r="R27" s="69"/>
      <c r="S27" s="70"/>
      <c r="T27" s="71" t="n">
        <f aca="false">K27+H27+E27</f>
        <v>60</v>
      </c>
      <c r="U27" s="71" t="n">
        <f aca="false">F27+I27+L27</f>
        <v>9315</v>
      </c>
      <c r="V27" s="70" t="n">
        <f aca="false">U27/T27</f>
        <v>155.25</v>
      </c>
      <c r="W27" s="58"/>
    </row>
    <row r="28" customFormat="false" ht="20.5" hidden="false" customHeight="true" outlineLevel="0" collapsed="false">
      <c r="B28" s="98" t="n">
        <v>24</v>
      </c>
      <c r="C28" s="68" t="str">
        <f aca="false">Rezultati!A71</f>
        <v>CAPAROL</v>
      </c>
      <c r="D28" s="68" t="str">
        <f aca="false">Rezultati!B71</f>
        <v>Gints Adakovskis</v>
      </c>
      <c r="E28" s="69" t="n">
        <v>28</v>
      </c>
      <c r="F28" s="69" t="n">
        <v>4333</v>
      </c>
      <c r="G28" s="70" t="n">
        <f aca="false">F28/E28</f>
        <v>154.75</v>
      </c>
      <c r="H28" s="69" t="n">
        <v>0</v>
      </c>
      <c r="I28" s="69" t="n">
        <v>0</v>
      </c>
      <c r="J28" s="70" t="e">
        <f aca="false">I28/H28</f>
        <v>#DIV/0!</v>
      </c>
      <c r="K28" s="69" t="n">
        <f aca="false">Rezultati!BR71</f>
        <v>0</v>
      </c>
      <c r="L28" s="69" t="n">
        <f aca="false">Rezultati!BQ71</f>
        <v>0</v>
      </c>
      <c r="M28" s="70" t="e">
        <f aca="false">Rezultati!BT71</f>
        <v>#DIV/0!</v>
      </c>
      <c r="N28" s="69"/>
      <c r="O28" s="69"/>
      <c r="P28" s="70"/>
      <c r="Q28" s="69"/>
      <c r="R28" s="69"/>
      <c r="S28" s="70"/>
      <c r="T28" s="71" t="n">
        <f aca="false">K28+H28+E28</f>
        <v>28</v>
      </c>
      <c r="U28" s="71" t="n">
        <f aca="false">F28+I28+L28</f>
        <v>4333</v>
      </c>
      <c r="V28" s="70" t="n">
        <f aca="false">U28/T28</f>
        <v>154.75</v>
      </c>
      <c r="W28" s="58"/>
    </row>
    <row r="29" customFormat="false" ht="20.5" hidden="false" customHeight="true" outlineLevel="0" collapsed="false">
      <c r="B29" s="98" t="n">
        <v>25</v>
      </c>
      <c r="C29" s="68" t="str">
        <f aca="false">Rezultati!A102</f>
        <v>ŠAR-A</v>
      </c>
      <c r="D29" s="68" t="str">
        <f aca="false">Rezultati!B102</f>
        <v>Maksims Jemeļjanovs</v>
      </c>
      <c r="E29" s="69" t="n">
        <v>4</v>
      </c>
      <c r="F29" s="69" t="n">
        <v>616</v>
      </c>
      <c r="G29" s="70" t="n">
        <f aca="false">F29/E29</f>
        <v>154</v>
      </c>
      <c r="H29" s="69" t="n">
        <v>4</v>
      </c>
      <c r="I29" s="69" t="n">
        <v>618</v>
      </c>
      <c r="J29" s="70" t="n">
        <f aca="false">I29/H29</f>
        <v>154.5</v>
      </c>
      <c r="K29" s="69" t="n">
        <f aca="false">Rezultati!BR102</f>
        <v>0</v>
      </c>
      <c r="L29" s="69" t="n">
        <f aca="false">Rezultati!BQ102</f>
        <v>0</v>
      </c>
      <c r="M29" s="70" t="e">
        <f aca="false">Rezultati!BT102</f>
        <v>#DIV/0!</v>
      </c>
      <c r="N29" s="69"/>
      <c r="O29" s="69"/>
      <c r="P29" s="70"/>
      <c r="Q29" s="69"/>
      <c r="R29" s="69"/>
      <c r="S29" s="70"/>
      <c r="T29" s="71" t="n">
        <f aca="false">K29+H29+E29</f>
        <v>8</v>
      </c>
      <c r="U29" s="71" t="n">
        <f aca="false">F29+I29+L29</f>
        <v>1234</v>
      </c>
      <c r="V29" s="70" t="n">
        <f aca="false">U29/T29</f>
        <v>154.25</v>
      </c>
      <c r="W29" s="58"/>
    </row>
    <row r="30" customFormat="false" ht="17.35" hidden="false" customHeight="false" outlineLevel="0" collapsed="false">
      <c r="B30" s="98" t="n">
        <v>26</v>
      </c>
      <c r="C30" s="68" t="str">
        <f aca="false">Rezultati!A111</f>
        <v>NB – 2</v>
      </c>
      <c r="D30" s="68" t="str">
        <f aca="false">Rezultati!B111</f>
        <v>Pavels Isats</v>
      </c>
      <c r="E30" s="69" t="n">
        <v>12</v>
      </c>
      <c r="F30" s="69" t="n">
        <v>1907</v>
      </c>
      <c r="G30" s="70" t="n">
        <f aca="false">F30/E30</f>
        <v>158.916666666667</v>
      </c>
      <c r="H30" s="69" t="n">
        <v>20</v>
      </c>
      <c r="I30" s="69" t="n">
        <v>2949</v>
      </c>
      <c r="J30" s="70" t="n">
        <f aca="false">I30/H30</f>
        <v>147.45</v>
      </c>
      <c r="K30" s="69" t="n">
        <f aca="false">Rezultati!BR111</f>
        <v>0</v>
      </c>
      <c r="L30" s="69" t="n">
        <f aca="false">Rezultati!BQ111</f>
        <v>0</v>
      </c>
      <c r="M30" s="70" t="e">
        <f aca="false">Rezultati!BT111</f>
        <v>#DIV/0!</v>
      </c>
      <c r="N30" s="69"/>
      <c r="O30" s="69"/>
      <c r="P30" s="70"/>
      <c r="Q30" s="69"/>
      <c r="R30" s="69"/>
      <c r="S30" s="70"/>
      <c r="T30" s="71" t="n">
        <f aca="false">K30+H30+E30</f>
        <v>32</v>
      </c>
      <c r="U30" s="71" t="n">
        <f aca="false">F30+I30+L30</f>
        <v>4856</v>
      </c>
      <c r="V30" s="70" t="n">
        <f aca="false">U30/T30</f>
        <v>151.75</v>
      </c>
    </row>
    <row r="31" customFormat="false" ht="17.35" hidden="false" customHeight="false" outlineLevel="0" collapsed="false">
      <c r="B31" s="98" t="n">
        <v>27</v>
      </c>
      <c r="C31" s="68" t="str">
        <f aca="false">Rezultati!A96</f>
        <v>Universal Services</v>
      </c>
      <c r="D31" s="68" t="str">
        <f aca="false">Rezultati!B96</f>
        <v>Armands Šuckis-Romislāvs</v>
      </c>
      <c r="E31" s="69" t="n">
        <v>8</v>
      </c>
      <c r="F31" s="69" t="n">
        <v>1188</v>
      </c>
      <c r="G31" s="70" t="n">
        <f aca="false">F31/E31</f>
        <v>148.5</v>
      </c>
      <c r="H31" s="69" t="n">
        <v>0</v>
      </c>
      <c r="I31" s="69" t="n">
        <v>0</v>
      </c>
      <c r="J31" s="70" t="e">
        <f aca="false">I31/H31</f>
        <v>#DIV/0!</v>
      </c>
      <c r="K31" s="69" t="n">
        <f aca="false">Rezultati!BR96</f>
        <v>0</v>
      </c>
      <c r="L31" s="69" t="n">
        <f aca="false">Rezultati!BQ96</f>
        <v>0</v>
      </c>
      <c r="M31" s="70" t="e">
        <f aca="false">Rezultati!BT96</f>
        <v>#DIV/0!</v>
      </c>
      <c r="N31" s="69"/>
      <c r="O31" s="69"/>
      <c r="P31" s="70"/>
      <c r="Q31" s="69"/>
      <c r="R31" s="69"/>
      <c r="S31" s="70"/>
      <c r="T31" s="71" t="n">
        <f aca="false">K31+H31+E31</f>
        <v>8</v>
      </c>
      <c r="U31" s="71" t="n">
        <f aca="false">F31+I31+L31</f>
        <v>1188</v>
      </c>
      <c r="V31" s="70" t="n">
        <f aca="false">U31/T31</f>
        <v>148.5</v>
      </c>
    </row>
    <row r="32" customFormat="false" ht="16.15" hidden="true" customHeight="false" outlineLevel="0" collapsed="false">
      <c r="B32" s="98" t="n">
        <v>28</v>
      </c>
    </row>
    <row r="33" customFormat="false" ht="16.15" hidden="true" customHeight="false" outlineLevel="0" collapsed="false">
      <c r="B33" s="98" t="n">
        <v>29</v>
      </c>
    </row>
    <row r="34" customFormat="false" ht="16.15" hidden="true" customHeight="false" outlineLevel="0" collapsed="false">
      <c r="B34" s="98" t="n">
        <v>30</v>
      </c>
    </row>
    <row r="35" customFormat="false" ht="17.35" hidden="true" customHeight="false" outlineLevel="0" collapsed="false">
      <c r="B35" s="74"/>
      <c r="C35" s="68" t="str">
        <f aca="false">Rezultati!A90</f>
        <v>Korness</v>
      </c>
      <c r="D35" s="68" t="n">
        <f aca="false">Rezultati!B90</f>
        <v>0</v>
      </c>
      <c r="E35" s="69"/>
      <c r="F35" s="69"/>
      <c r="G35" s="70" t="e">
        <f aca="false">F35/E35</f>
        <v>#DIV/0!</v>
      </c>
      <c r="H35" s="69"/>
      <c r="I35" s="69"/>
      <c r="J35" s="70" t="e">
        <f aca="false">I35/H35</f>
        <v>#DIV/0!</v>
      </c>
      <c r="K35" s="69" t="n">
        <f aca="false">Rezultati!BR90</f>
        <v>0</v>
      </c>
      <c r="L35" s="69" t="n">
        <f aca="false">Rezultati!BQ90</f>
        <v>0</v>
      </c>
      <c r="M35" s="70" t="e">
        <f aca="false">Rezultati!BT90</f>
        <v>#DIV/0!</v>
      </c>
      <c r="N35" s="69"/>
      <c r="O35" s="69"/>
      <c r="P35" s="70"/>
      <c r="Q35" s="69"/>
      <c r="R35" s="69"/>
      <c r="S35" s="70"/>
      <c r="T35" s="71" t="n">
        <f aca="false">K35+H35+E35</f>
        <v>0</v>
      </c>
      <c r="U35" s="71" t="n">
        <f aca="false">F35+I35+L35</f>
        <v>0</v>
      </c>
      <c r="V35" s="70" t="e">
        <f aca="false">U35/T35</f>
        <v>#DIV/0!</v>
      </c>
    </row>
    <row r="36" customFormat="false" ht="17.35" hidden="true" customHeight="false" outlineLevel="0" collapsed="false">
      <c r="B36" s="74"/>
      <c r="C36" s="64" t="str">
        <f aca="false">Rezultati!A112</f>
        <v>NB – 2</v>
      </c>
      <c r="D36" s="64" t="n">
        <f aca="false">Rezultati!B112</f>
        <v>0</v>
      </c>
      <c r="E36" s="65"/>
      <c r="F36" s="65"/>
      <c r="G36" s="66" t="e">
        <f aca="false">F36/E36</f>
        <v>#DIV/0!</v>
      </c>
      <c r="H36" s="65"/>
      <c r="I36" s="65"/>
      <c r="J36" s="66" t="e">
        <f aca="false">I36/H36</f>
        <v>#DIV/0!</v>
      </c>
      <c r="K36" s="65" t="n">
        <f aca="false">Rezultati!BR112</f>
        <v>0</v>
      </c>
      <c r="L36" s="65" t="n">
        <f aca="false">Rezultati!BQ112</f>
        <v>0</v>
      </c>
      <c r="M36" s="66" t="e">
        <f aca="false">Rezultati!BT112</f>
        <v>#DIV/0!</v>
      </c>
      <c r="N36" s="65"/>
      <c r="O36" s="65"/>
      <c r="P36" s="66"/>
      <c r="Q36" s="65"/>
      <c r="R36" s="65"/>
      <c r="S36" s="66"/>
      <c r="T36" s="67" t="n">
        <f aca="false">K36+H36+E36</f>
        <v>0</v>
      </c>
      <c r="U36" s="67" t="n">
        <f aca="false">F36+I36+L36</f>
        <v>0</v>
      </c>
      <c r="V36" s="66" t="e">
        <f aca="false">U36/T36</f>
        <v>#DIV/0!</v>
      </c>
    </row>
    <row r="37" customFormat="false" ht="17.35" hidden="true" customHeight="false" outlineLevel="0" collapsed="false">
      <c r="B37" s="74"/>
      <c r="C37" s="64" t="str">
        <f aca="false">Rezultati!A68</f>
        <v>Pandora</v>
      </c>
      <c r="D37" s="64" t="str">
        <f aca="false">Rezultati!B68</f>
        <v>pieaicinātais spēlētājs</v>
      </c>
      <c r="E37" s="65"/>
      <c r="F37" s="65"/>
      <c r="G37" s="66" t="e">
        <f aca="false">F37/E37</f>
        <v>#DIV/0!</v>
      </c>
      <c r="H37" s="65"/>
      <c r="I37" s="65"/>
      <c r="J37" s="66" t="e">
        <f aca="false">I37/H37</f>
        <v>#DIV/0!</v>
      </c>
      <c r="K37" s="65" t="n">
        <f aca="false">Rezultati!BR68</f>
        <v>0</v>
      </c>
      <c r="L37" s="65" t="n">
        <f aca="false">Rezultati!BQ68</f>
        <v>0</v>
      </c>
      <c r="M37" s="66" t="e">
        <f aca="false">Rezultati!BT68</f>
        <v>#DIV/0!</v>
      </c>
      <c r="N37" s="65"/>
      <c r="O37" s="65"/>
      <c r="P37" s="66"/>
      <c r="Q37" s="65"/>
      <c r="R37" s="65"/>
      <c r="S37" s="66"/>
      <c r="T37" s="67" t="n">
        <f aca="false">K37+H37+E37</f>
        <v>0</v>
      </c>
      <c r="U37" s="67" t="n">
        <f aca="false">F37+I37+L37</f>
        <v>0</v>
      </c>
      <c r="V37" s="66" t="e">
        <f aca="false">U37/T37</f>
        <v>#DIV/0!</v>
      </c>
    </row>
    <row r="38" customFormat="false" ht="17.35" hidden="true" customHeight="false" outlineLevel="0" collapsed="false">
      <c r="B38" s="74"/>
      <c r="C38" s="64" t="str">
        <f aca="false">Rezultati!A67</f>
        <v>Pandora</v>
      </c>
      <c r="D38" s="64" t="n">
        <f aca="false">Rezultati!B67</f>
        <v>0</v>
      </c>
      <c r="E38" s="65"/>
      <c r="F38" s="65"/>
      <c r="G38" s="66" t="e">
        <f aca="false">F38/E38-8</f>
        <v>#DIV/0!</v>
      </c>
      <c r="H38" s="65"/>
      <c r="I38" s="65"/>
      <c r="J38" s="66" t="e">
        <f aca="false">I38/H38</f>
        <v>#DIV/0!</v>
      </c>
      <c r="K38" s="65" t="n">
        <f aca="false">Rezultati!BR67</f>
        <v>0</v>
      </c>
      <c r="L38" s="65" t="n">
        <f aca="false">Rezultati!BQ67</f>
        <v>0</v>
      </c>
      <c r="M38" s="66" t="e">
        <f aca="false">Rezultati!BT67</f>
        <v>#DIV/0!</v>
      </c>
      <c r="N38" s="65"/>
      <c r="O38" s="65"/>
      <c r="P38" s="66"/>
      <c r="Q38" s="65"/>
      <c r="R38" s="65"/>
      <c r="S38" s="66"/>
      <c r="T38" s="67" t="n">
        <f aca="false">K38+H38+E38</f>
        <v>0</v>
      </c>
      <c r="U38" s="67" t="n">
        <f aca="false">F38+I38+L38</f>
        <v>0</v>
      </c>
      <c r="V38" s="66" t="e">
        <f aca="false">U38/T38-8</f>
        <v>#DIV/0!</v>
      </c>
    </row>
    <row r="39" customFormat="false" ht="16.15" hidden="true" customHeight="false" outlineLevel="0" collapsed="false">
      <c r="B39" s="74"/>
      <c r="W39" s="58"/>
      <c r="X39" s="58"/>
    </row>
    <row r="40" customFormat="false" ht="17.35" hidden="true" customHeight="false" outlineLevel="0" collapsed="false">
      <c r="B40" s="74" t="n">
        <v>32</v>
      </c>
      <c r="C40" s="87" t="str">
        <f aca="false">Rezultati!A75</f>
        <v>CAPAROL</v>
      </c>
      <c r="D40" s="87" t="n">
        <f aca="false">Rezultati!B75</f>
        <v>0</v>
      </c>
      <c r="E40" s="88"/>
      <c r="F40" s="88"/>
      <c r="G40" s="89" t="e">
        <f aca="false">F40/E40</f>
        <v>#DIV/0!</v>
      </c>
      <c r="H40" s="89"/>
      <c r="I40" s="89"/>
      <c r="J40" s="89" t="e">
        <f aca="false">I40/H40</f>
        <v>#DIV/0!</v>
      </c>
      <c r="K40" s="88" t="n">
        <f aca="false">Rezultati!BR75</f>
        <v>0</v>
      </c>
      <c r="L40" s="88" t="n">
        <f aca="false">Rezultati!BQ75</f>
        <v>0</v>
      </c>
      <c r="M40" s="89" t="str">
        <f aca="false">Rezultati!BT75</f>
        <v>#DIV/0!</v>
      </c>
      <c r="N40" s="88"/>
      <c r="O40" s="88"/>
      <c r="P40" s="89"/>
      <c r="Q40" s="88"/>
      <c r="R40" s="88"/>
      <c r="S40" s="89"/>
      <c r="T40" s="90" t="n">
        <f aca="false">K40+H40+E40</f>
        <v>0</v>
      </c>
      <c r="U40" s="90" t="n">
        <f aca="false">F40+I40+L40</f>
        <v>0</v>
      </c>
      <c r="V40" s="89" t="e">
        <f aca="false">U40/T40</f>
        <v>#DIV/0!</v>
      </c>
      <c r="W40" s="58"/>
    </row>
    <row r="41" customFormat="false" ht="17.35" hidden="true" customHeight="false" outlineLevel="0" collapsed="false">
      <c r="B41" s="74" t="n">
        <v>33</v>
      </c>
      <c r="C41" s="99" t="str">
        <f aca="false">Rezultati!A76</f>
        <v>CAPAROL</v>
      </c>
      <c r="D41" s="99" t="n">
        <f aca="false">Rezultati!B76</f>
        <v>0</v>
      </c>
      <c r="E41" s="100"/>
      <c r="F41" s="100"/>
      <c r="G41" s="101" t="e">
        <f aca="false">F41/E41</f>
        <v>#DIV/0!</v>
      </c>
      <c r="H41" s="101"/>
      <c r="I41" s="101"/>
      <c r="J41" s="101" t="e">
        <f aca="false">I41/H41</f>
        <v>#DIV/0!</v>
      </c>
      <c r="K41" s="100" t="n">
        <f aca="false">Rezultati!BR76</f>
        <v>0</v>
      </c>
      <c r="L41" s="100" t="n">
        <f aca="false">Rezultati!BQ76</f>
        <v>0</v>
      </c>
      <c r="M41" s="101" t="str">
        <f aca="false">Rezultati!BT76</f>
        <v>#DIV/0!</v>
      </c>
      <c r="N41" s="100"/>
      <c r="O41" s="100"/>
      <c r="P41" s="101"/>
      <c r="Q41" s="100"/>
      <c r="R41" s="100"/>
      <c r="S41" s="101"/>
      <c r="T41" s="102" t="n">
        <f aca="false">K41+H41+E41</f>
        <v>0</v>
      </c>
      <c r="U41" s="102" t="n">
        <f aca="false">F41+I41+L41</f>
        <v>0</v>
      </c>
      <c r="V41" s="101" t="e">
        <f aca="false">U41/T41</f>
        <v>#DIV/0!</v>
      </c>
      <c r="W41" s="58"/>
    </row>
    <row r="42" customFormat="false" ht="17.35" hidden="true" customHeight="false" outlineLevel="0" collapsed="false">
      <c r="B42" s="74" t="n">
        <v>34</v>
      </c>
      <c r="C42" s="87" t="str">
        <f aca="false">Rezultati!A77</f>
        <v>CAPAROL</v>
      </c>
      <c r="D42" s="87" t="n">
        <f aca="false">Rezultati!B77</f>
        <v>0</v>
      </c>
      <c r="E42" s="88"/>
      <c r="F42" s="88"/>
      <c r="G42" s="89" t="e">
        <f aca="false">F42/E42</f>
        <v>#DIV/0!</v>
      </c>
      <c r="H42" s="89"/>
      <c r="I42" s="89"/>
      <c r="J42" s="89" t="e">
        <f aca="false">I42/H42</f>
        <v>#DIV/0!</v>
      </c>
      <c r="K42" s="88" t="n">
        <f aca="false">Rezultati!BR77</f>
        <v>0</v>
      </c>
      <c r="L42" s="88" t="n">
        <f aca="false">Rezultati!BQ77</f>
        <v>0</v>
      </c>
      <c r="M42" s="89" t="str">
        <f aca="false">Rezultati!BT77</f>
        <v>#DIV/0!</v>
      </c>
      <c r="N42" s="88"/>
      <c r="O42" s="88"/>
      <c r="P42" s="89"/>
      <c r="Q42" s="88"/>
      <c r="R42" s="88"/>
      <c r="S42" s="89"/>
      <c r="T42" s="90" t="n">
        <f aca="false">K42+H42+E42</f>
        <v>0</v>
      </c>
      <c r="U42" s="90" t="n">
        <f aca="false">F42+I42+L42</f>
        <v>0</v>
      </c>
      <c r="V42" s="89" t="e">
        <f aca="false">U42/T42</f>
        <v>#DIV/0!</v>
      </c>
      <c r="W42" s="58"/>
    </row>
    <row r="43" customFormat="false" ht="16.15" hidden="true" customHeight="false" outlineLevel="0" collapsed="false">
      <c r="B43" s="74" t="n">
        <v>35</v>
      </c>
    </row>
    <row r="44" customFormat="false" ht="17.35" hidden="true" customHeight="false" outlineLevel="0" collapsed="false">
      <c r="B44" s="74" t="n">
        <v>36</v>
      </c>
      <c r="C44" s="87" t="str">
        <f aca="false">Rezultati!A97</f>
        <v>Universal Services</v>
      </c>
      <c r="D44" s="87" t="n">
        <f aca="false">Rezultati!B97</f>
        <v>0</v>
      </c>
      <c r="E44" s="88"/>
      <c r="F44" s="88"/>
      <c r="G44" s="89" t="e">
        <f aca="false">F44/E44</f>
        <v>#DIV/0!</v>
      </c>
      <c r="H44" s="89"/>
      <c r="I44" s="89"/>
      <c r="J44" s="89" t="e">
        <f aca="false">I44/H44</f>
        <v>#DIV/0!</v>
      </c>
      <c r="K44" s="88" t="n">
        <f aca="false">Rezultati!BR97</f>
        <v>0</v>
      </c>
      <c r="L44" s="88" t="n">
        <f aca="false">Rezultati!BQ97</f>
        <v>0</v>
      </c>
      <c r="M44" s="89" t="str">
        <f aca="false">Rezultati!BT97</f>
        <v>#DIV/0!</v>
      </c>
      <c r="N44" s="88"/>
      <c r="O44" s="88"/>
      <c r="P44" s="89"/>
      <c r="Q44" s="88"/>
      <c r="R44" s="88"/>
      <c r="S44" s="89"/>
      <c r="T44" s="90" t="n">
        <f aca="false">K44+H44+E44</f>
        <v>0</v>
      </c>
      <c r="U44" s="90" t="n">
        <f aca="false">F44+I44+L44</f>
        <v>0</v>
      </c>
      <c r="V44" s="89" t="e">
        <f aca="false">U44/T44</f>
        <v>#DIV/0!</v>
      </c>
    </row>
    <row r="45" customFormat="false" ht="17.35" hidden="true" customHeight="false" outlineLevel="0" collapsed="false">
      <c r="B45" s="74" t="n">
        <v>37</v>
      </c>
      <c r="C45" s="87" t="str">
        <f aca="false">Rezultati!A98</f>
        <v>Universal Services</v>
      </c>
      <c r="D45" s="87" t="n">
        <f aca="false">Rezultati!B98</f>
        <v>0</v>
      </c>
      <c r="E45" s="88"/>
      <c r="F45" s="88"/>
      <c r="G45" s="89" t="e">
        <f aca="false">F45/E45</f>
        <v>#DIV/0!</v>
      </c>
      <c r="H45" s="89"/>
      <c r="I45" s="89"/>
      <c r="J45" s="89" t="e">
        <f aca="false">I45/H45</f>
        <v>#DIV/0!</v>
      </c>
      <c r="K45" s="88" t="n">
        <f aca="false">Rezultati!BR98</f>
        <v>0</v>
      </c>
      <c r="L45" s="88" t="n">
        <f aca="false">Rezultati!BQ98</f>
        <v>0</v>
      </c>
      <c r="M45" s="89" t="str">
        <f aca="false">Rezultati!BT98</f>
        <v>#DIV/0!</v>
      </c>
      <c r="N45" s="88"/>
      <c r="O45" s="88"/>
      <c r="P45" s="89"/>
      <c r="Q45" s="88"/>
      <c r="R45" s="88"/>
      <c r="S45" s="89"/>
      <c r="T45" s="90" t="n">
        <f aca="false">K45+H45+E45</f>
        <v>0</v>
      </c>
      <c r="U45" s="90" t="n">
        <f aca="false">F45+I45+L45</f>
        <v>0</v>
      </c>
      <c r="V45" s="89" t="e">
        <f aca="false">U45/T45</f>
        <v>#DIV/0!</v>
      </c>
    </row>
    <row r="46" customFormat="false" ht="17.35" hidden="true" customHeight="false" outlineLevel="0" collapsed="false">
      <c r="B46" s="74" t="n">
        <v>38</v>
      </c>
      <c r="C46" s="87" t="str">
        <f aca="false">Rezultati!A69</f>
        <v>Pandora</v>
      </c>
      <c r="D46" s="87" t="n">
        <f aca="false">Rezultati!B69</f>
        <v>0</v>
      </c>
      <c r="E46" s="88"/>
      <c r="F46" s="88"/>
      <c r="G46" s="89" t="e">
        <f aca="false">F46/E46</f>
        <v>#DIV/0!</v>
      </c>
      <c r="H46" s="89"/>
      <c r="I46" s="89"/>
      <c r="J46" s="103" t="e">
        <f aca="false">I46/H46</f>
        <v>#DIV/0!</v>
      </c>
      <c r="K46" s="88" t="n">
        <f aca="false">Rezultati!BR69</f>
        <v>0</v>
      </c>
      <c r="L46" s="88" t="n">
        <f aca="false">Rezultati!BQ69</f>
        <v>0</v>
      </c>
      <c r="M46" s="89" t="e">
        <f aca="false">Rezultati!BT69</f>
        <v>#DIV/0!</v>
      </c>
      <c r="N46" s="88"/>
      <c r="O46" s="88"/>
      <c r="P46" s="89"/>
      <c r="Q46" s="88"/>
      <c r="R46" s="88"/>
      <c r="S46" s="89"/>
      <c r="T46" s="104" t="n">
        <f aca="false">K46+H46+E46</f>
        <v>0</v>
      </c>
      <c r="U46" s="104" t="n">
        <f aca="false">F46+I46+L46</f>
        <v>0</v>
      </c>
      <c r="V46" s="103" t="e">
        <f aca="false">U46/T46</f>
        <v>#DIV/0!</v>
      </c>
    </row>
    <row r="47" customFormat="false" ht="17.35" hidden="true" customHeight="false" outlineLevel="0" collapsed="false">
      <c r="B47" s="74" t="n">
        <v>39</v>
      </c>
      <c r="C47" s="87" t="str">
        <f aca="false">Rezultati!A123</f>
        <v>NB-1</v>
      </c>
      <c r="D47" s="87" t="n">
        <f aca="false">Rezultati!B123</f>
        <v>0</v>
      </c>
      <c r="E47" s="88"/>
      <c r="F47" s="88"/>
      <c r="G47" s="89" t="e">
        <f aca="false">F47/E47</f>
        <v>#DIV/0!</v>
      </c>
      <c r="H47" s="88"/>
      <c r="I47" s="88"/>
      <c r="J47" s="89" t="e">
        <f aca="false">I47/H47</f>
        <v>#DIV/0!</v>
      </c>
      <c r="K47" s="88" t="n">
        <f aca="false">Rezultati!BR123</f>
        <v>0</v>
      </c>
      <c r="L47" s="88" t="n">
        <f aca="false">Rezultati!BQ123</f>
        <v>0</v>
      </c>
      <c r="M47" s="89" t="str">
        <f aca="false">Rezultati!BT123</f>
        <v>#DIV/0!</v>
      </c>
      <c r="N47" s="88"/>
      <c r="O47" s="88"/>
      <c r="P47" s="89"/>
      <c r="Q47" s="88"/>
      <c r="R47" s="88"/>
      <c r="S47" s="89"/>
      <c r="T47" s="90" t="n">
        <f aca="false">K47+H47+E47</f>
        <v>0</v>
      </c>
      <c r="U47" s="90" t="n">
        <f aca="false">F47+I47+L47</f>
        <v>0</v>
      </c>
      <c r="V47" s="89" t="e">
        <f aca="false">U47/T47</f>
        <v>#DIV/0!</v>
      </c>
    </row>
    <row r="48" customFormat="false" ht="17.35" hidden="true" customHeight="false" outlineLevel="0" collapsed="false">
      <c r="B48" s="74" t="n">
        <v>40</v>
      </c>
      <c r="C48" s="87" t="str">
        <f aca="false">Rezultati!A70</f>
        <v>Pandora</v>
      </c>
      <c r="D48" s="87" t="n">
        <f aca="false">Rezultati!B70</f>
        <v>0</v>
      </c>
      <c r="E48" s="88"/>
      <c r="F48" s="88"/>
      <c r="G48" s="89" t="e">
        <f aca="false">F48/E48</f>
        <v>#DIV/0!</v>
      </c>
      <c r="H48" s="89"/>
      <c r="I48" s="89"/>
      <c r="J48" s="89" t="e">
        <f aca="false">I48/H48</f>
        <v>#DIV/0!</v>
      </c>
      <c r="K48" s="88" t="n">
        <f aca="false">Rezultati!BR70</f>
        <v>0</v>
      </c>
      <c r="L48" s="88" t="n">
        <f aca="false">Rezultati!BQ70</f>
        <v>0</v>
      </c>
      <c r="M48" s="89" t="str">
        <f aca="false">Rezultati!BT70</f>
        <v>#DIV/0!</v>
      </c>
      <c r="N48" s="88"/>
      <c r="O48" s="88"/>
      <c r="P48" s="89"/>
      <c r="Q48" s="88"/>
      <c r="R48" s="88"/>
      <c r="S48" s="89"/>
      <c r="T48" s="90" t="n">
        <f aca="false">K48+H48+E48</f>
        <v>0</v>
      </c>
      <c r="U48" s="90" t="n">
        <f aca="false">F48+I48+L48</f>
        <v>0</v>
      </c>
      <c r="V48" s="89" t="e">
        <f aca="false">U48/T48</f>
        <v>#DIV/0!</v>
      </c>
    </row>
    <row r="49" customFormat="false" ht="17.35" hidden="true" customHeight="false" outlineLevel="0" collapsed="false">
      <c r="B49" s="74" t="n">
        <v>41</v>
      </c>
      <c r="C49" s="87" t="str">
        <f aca="false">Rezultati!A81</f>
        <v>Returned</v>
      </c>
      <c r="D49" s="87" t="str">
        <f aca="false">Rezultati!B81</f>
        <v>aklais rezultāts</v>
      </c>
      <c r="E49" s="88"/>
      <c r="F49" s="88"/>
      <c r="G49" s="89" t="e">
        <f aca="false">F49/E49</f>
        <v>#DIV/0!</v>
      </c>
      <c r="H49" s="89"/>
      <c r="I49" s="89"/>
      <c r="J49" s="89" t="e">
        <f aca="false">I49/H49</f>
        <v>#DIV/0!</v>
      </c>
      <c r="K49" s="88" t="n">
        <f aca="false">Rezultati!BR81</f>
        <v>0</v>
      </c>
      <c r="L49" s="88" t="n">
        <f aca="false">Rezultati!BQ81</f>
        <v>0</v>
      </c>
      <c r="M49" s="89" t="str">
        <f aca="false">Rezultati!BT81</f>
        <v>#DIV/0!</v>
      </c>
      <c r="N49" s="88"/>
      <c r="O49" s="88"/>
      <c r="P49" s="89"/>
      <c r="Q49" s="88"/>
      <c r="R49" s="88"/>
      <c r="S49" s="89"/>
      <c r="T49" s="90" t="n">
        <f aca="false">K49+H49+E49</f>
        <v>0</v>
      </c>
      <c r="U49" s="90" t="n">
        <f aca="false">F49+I49+L49</f>
        <v>0</v>
      </c>
      <c r="V49" s="89" t="e">
        <f aca="false">U49/T49</f>
        <v>#DIV/0!</v>
      </c>
    </row>
    <row r="50" customFormat="false" ht="17.35" hidden="true" customHeight="false" outlineLevel="0" collapsed="false">
      <c r="B50" s="74" t="n">
        <v>42</v>
      </c>
      <c r="C50" s="87" t="str">
        <f aca="false">Rezultati!A82</f>
        <v>Returned</v>
      </c>
      <c r="D50" s="87" t="n">
        <f aca="false">Rezultati!B82</f>
        <v>0</v>
      </c>
      <c r="E50" s="88"/>
      <c r="F50" s="88"/>
      <c r="G50" s="89" t="e">
        <f aca="false">F50/E50</f>
        <v>#DIV/0!</v>
      </c>
      <c r="H50" s="89"/>
      <c r="I50" s="89"/>
      <c r="J50" s="89" t="e">
        <f aca="false">I50/H50</f>
        <v>#DIV/0!</v>
      </c>
      <c r="K50" s="88" t="n">
        <f aca="false">Rezultati!BR82</f>
        <v>0</v>
      </c>
      <c r="L50" s="88" t="n">
        <f aca="false">Rezultati!BQ82</f>
        <v>0</v>
      </c>
      <c r="M50" s="89" t="str">
        <f aca="false">Rezultati!BT82</f>
        <v>#DIV/0!</v>
      </c>
      <c r="N50" s="88"/>
      <c r="O50" s="88"/>
      <c r="P50" s="89"/>
      <c r="Q50" s="88"/>
      <c r="R50" s="88"/>
      <c r="S50" s="89"/>
      <c r="T50" s="90" t="n">
        <f aca="false">K50+H50+E50</f>
        <v>0</v>
      </c>
      <c r="U50" s="90" t="n">
        <f aca="false">F50+I50+L50</f>
        <v>0</v>
      </c>
      <c r="V50" s="89" t="e">
        <f aca="false">U50/T50</f>
        <v>#DIV/0!</v>
      </c>
    </row>
    <row r="51" customFormat="false" ht="17.35" hidden="true" customHeight="false" outlineLevel="0" collapsed="false">
      <c r="B51" s="74" t="n">
        <v>43</v>
      </c>
      <c r="C51" s="87" t="str">
        <f aca="false">Rezultati!A83</f>
        <v>Returned</v>
      </c>
      <c r="D51" s="87" t="n">
        <f aca="false">Rezultati!B83</f>
        <v>0</v>
      </c>
      <c r="E51" s="88"/>
      <c r="F51" s="88"/>
      <c r="G51" s="89" t="e">
        <f aca="false">F51/E51</f>
        <v>#DIV/0!</v>
      </c>
      <c r="H51" s="89"/>
      <c r="I51" s="89"/>
      <c r="J51" s="89" t="e">
        <f aca="false">I51/H51</f>
        <v>#DIV/0!</v>
      </c>
      <c r="K51" s="88" t="n">
        <f aca="false">Rezultati!BR83</f>
        <v>0</v>
      </c>
      <c r="L51" s="88" t="n">
        <f aca="false">Rezultati!BQ83</f>
        <v>0</v>
      </c>
      <c r="M51" s="89" t="str">
        <f aca="false">Rezultati!BT83</f>
        <v>#DIV/0!</v>
      </c>
      <c r="N51" s="88"/>
      <c r="O51" s="88"/>
      <c r="P51" s="89"/>
      <c r="Q51" s="88"/>
      <c r="R51" s="88"/>
      <c r="S51" s="89"/>
      <c r="T51" s="90" t="n">
        <f aca="false">K51+H51+E51</f>
        <v>0</v>
      </c>
      <c r="U51" s="90" t="n">
        <f aca="false">F51+I51+L51</f>
        <v>0</v>
      </c>
      <c r="V51" s="89" t="e">
        <f aca="false">U51/T51</f>
        <v>#DIV/0!</v>
      </c>
    </row>
    <row r="52" customFormat="false" ht="17.35" hidden="true" customHeight="false" outlineLevel="0" collapsed="false">
      <c r="B52" s="74" t="n">
        <v>44</v>
      </c>
      <c r="C52" s="99" t="str">
        <f aca="false">Rezultati!A84</f>
        <v>Returned</v>
      </c>
      <c r="D52" s="99" t="n">
        <f aca="false">Rezultati!B84</f>
        <v>0</v>
      </c>
      <c r="E52" s="100"/>
      <c r="F52" s="100"/>
      <c r="G52" s="101" t="e">
        <f aca="false">F52/E52</f>
        <v>#DIV/0!</v>
      </c>
      <c r="H52" s="101"/>
      <c r="I52" s="101"/>
      <c r="J52" s="101" t="e">
        <f aca="false">I52/H52</f>
        <v>#DIV/0!</v>
      </c>
      <c r="K52" s="100" t="n">
        <f aca="false">Rezultati!BR84</f>
        <v>0</v>
      </c>
      <c r="L52" s="100" t="n">
        <f aca="false">Rezultati!BQ84</f>
        <v>0</v>
      </c>
      <c r="M52" s="101" t="str">
        <f aca="false">Rezultati!BT84</f>
        <v>#DIV/0!</v>
      </c>
      <c r="N52" s="100"/>
      <c r="O52" s="100"/>
      <c r="P52" s="101"/>
      <c r="Q52" s="100"/>
      <c r="R52" s="100"/>
      <c r="S52" s="101"/>
      <c r="T52" s="102" t="n">
        <f aca="false">K52+H52+E52</f>
        <v>0</v>
      </c>
      <c r="U52" s="90" t="n">
        <f aca="false">F52+I52+L52</f>
        <v>0</v>
      </c>
      <c r="V52" s="89" t="e">
        <f aca="false">U52/T52</f>
        <v>#DIV/0!</v>
      </c>
    </row>
    <row r="53" customFormat="false" ht="17.35" hidden="true" customHeight="false" outlineLevel="0" collapsed="false">
      <c r="B53" s="74" t="n">
        <v>45</v>
      </c>
      <c r="C53" s="87" t="str">
        <f aca="false">Rezultati!A89</f>
        <v>Korness</v>
      </c>
      <c r="D53" s="87" t="n">
        <f aca="false">Rezultati!B89</f>
        <v>0</v>
      </c>
      <c r="E53" s="88"/>
      <c r="F53" s="88"/>
      <c r="G53" s="89" t="e">
        <f aca="false">F53/E53</f>
        <v>#DIV/0!</v>
      </c>
      <c r="H53" s="89"/>
      <c r="I53" s="89"/>
      <c r="J53" s="89" t="e">
        <f aca="false">I53/H53</f>
        <v>#DIV/0!</v>
      </c>
      <c r="K53" s="88" t="n">
        <f aca="false">Rezultati!BR89</f>
        <v>0</v>
      </c>
      <c r="L53" s="88" t="n">
        <f aca="false">Rezultati!BQ89</f>
        <v>0</v>
      </c>
      <c r="M53" s="89" t="e">
        <f aca="false">Rezultati!BT89</f>
        <v>#DIV/0!</v>
      </c>
      <c r="N53" s="88"/>
      <c r="O53" s="88"/>
      <c r="P53" s="89"/>
      <c r="Q53" s="88"/>
      <c r="R53" s="88"/>
      <c r="S53" s="89"/>
      <c r="T53" s="90" t="n">
        <f aca="false">K53+H53+E53</f>
        <v>0</v>
      </c>
      <c r="U53" s="90" t="n">
        <f aca="false">F53+I53+L53</f>
        <v>0</v>
      </c>
      <c r="V53" s="89" t="e">
        <f aca="false">U53/T53</f>
        <v>#DIV/0!</v>
      </c>
    </row>
    <row r="54" customFormat="false" ht="17.35" hidden="true" customHeight="false" outlineLevel="0" collapsed="false">
      <c r="B54" s="74" t="n">
        <v>47</v>
      </c>
      <c r="C54" s="105" t="str">
        <f aca="false">Rezultati!A91</f>
        <v>Korness</v>
      </c>
      <c r="D54" s="105" t="n">
        <f aca="false">Rezultati!B91</f>
        <v>0</v>
      </c>
      <c r="E54" s="106"/>
      <c r="F54" s="106"/>
      <c r="G54" s="107" t="e">
        <f aca="false">F54/E54</f>
        <v>#DIV/0!</v>
      </c>
      <c r="H54" s="107"/>
      <c r="I54" s="107"/>
      <c r="J54" s="107" t="e">
        <f aca="false">I54/H54</f>
        <v>#DIV/0!</v>
      </c>
      <c r="K54" s="106" t="n">
        <f aca="false">Rezultati!BR91</f>
        <v>0</v>
      </c>
      <c r="L54" s="106" t="n">
        <f aca="false">Rezultati!BQ91</f>
        <v>0</v>
      </c>
      <c r="M54" s="107" t="e">
        <f aca="false">Rezultati!BT91</f>
        <v>#DIV/0!</v>
      </c>
      <c r="N54" s="106"/>
      <c r="O54" s="106"/>
      <c r="P54" s="107"/>
      <c r="Q54" s="106"/>
      <c r="R54" s="106"/>
      <c r="S54" s="107"/>
      <c r="T54" s="108" t="n">
        <f aca="false">K54+H54+E54</f>
        <v>0</v>
      </c>
      <c r="U54" s="90" t="n">
        <f aca="false">F54+I54+L54</f>
        <v>0</v>
      </c>
      <c r="V54" s="89" t="e">
        <f aca="false">U54/T54</f>
        <v>#DIV/0!</v>
      </c>
    </row>
    <row r="55" customFormat="false" ht="17.35" hidden="true" customHeight="false" outlineLevel="0" collapsed="false">
      <c r="B55" s="74" t="n">
        <v>48</v>
      </c>
      <c r="C55" s="87" t="str">
        <f aca="false">Rezultati!A106</f>
        <v>ŠAR-A</v>
      </c>
      <c r="D55" s="87" t="n">
        <f aca="false">Rezultati!B106</f>
        <v>0</v>
      </c>
      <c r="E55" s="88"/>
      <c r="F55" s="88"/>
      <c r="G55" s="89" t="e">
        <f aca="false">F55/E55</f>
        <v>#DIV/0!</v>
      </c>
      <c r="H55" s="89"/>
      <c r="I55" s="89"/>
      <c r="J55" s="89" t="e">
        <f aca="false">I55/H55</f>
        <v>#DIV/0!</v>
      </c>
      <c r="K55" s="88" t="n">
        <f aca="false">Rezultati!BR106</f>
        <v>0</v>
      </c>
      <c r="L55" s="88" t="n">
        <f aca="false">Rezultati!BQ106</f>
        <v>0</v>
      </c>
      <c r="M55" s="89" t="str">
        <f aca="false">Rezultati!BT106</f>
        <v>#DIV/0!</v>
      </c>
      <c r="N55" s="109"/>
      <c r="O55" s="109"/>
      <c r="P55" s="110"/>
      <c r="Q55" s="109"/>
      <c r="R55" s="109"/>
      <c r="S55" s="89"/>
      <c r="T55" s="90" t="n">
        <f aca="false">K55+H55+E55</f>
        <v>0</v>
      </c>
      <c r="U55" s="90" t="n">
        <f aca="false">F55+I55+L55</f>
        <v>0</v>
      </c>
      <c r="V55" s="89" t="e">
        <f aca="false">U55/T55</f>
        <v>#DIV/0!</v>
      </c>
    </row>
    <row r="56" customFormat="false" ht="16.15" hidden="true" customHeight="false" outlineLevel="0" collapsed="false">
      <c r="B56" s="74" t="n">
        <v>49</v>
      </c>
    </row>
    <row r="57" customFormat="false" ht="17.35" hidden="true" customHeight="false" outlineLevel="0" collapsed="false">
      <c r="B57" s="74" t="n">
        <v>50</v>
      </c>
      <c r="C57" s="87" t="str">
        <f aca="false">Rezultati!A113</f>
        <v>NB – 2</v>
      </c>
      <c r="D57" s="87" t="n">
        <f aca="false">Rezultati!B113</f>
        <v>0</v>
      </c>
      <c r="E57" s="88"/>
      <c r="F57" s="88"/>
      <c r="G57" s="89" t="e">
        <f aca="false">F57/E57</f>
        <v>#DIV/0!</v>
      </c>
      <c r="H57" s="88"/>
      <c r="I57" s="88"/>
      <c r="J57" s="89" t="e">
        <f aca="false">I57/H57</f>
        <v>#DIV/0!</v>
      </c>
      <c r="K57" s="88" t="n">
        <f aca="false">Rezultati!BR113</f>
        <v>0</v>
      </c>
      <c r="L57" s="88" t="n">
        <f aca="false">Rezultati!BQ113</f>
        <v>0</v>
      </c>
      <c r="M57" s="89" t="e">
        <f aca="false">Rezultati!BT113</f>
        <v>#DIV/0!</v>
      </c>
      <c r="N57" s="88"/>
      <c r="O57" s="88"/>
      <c r="P57" s="89"/>
      <c r="Q57" s="88"/>
      <c r="R57" s="88"/>
      <c r="S57" s="89"/>
      <c r="T57" s="90" t="n">
        <f aca="false">K57+H57+E57</f>
        <v>0</v>
      </c>
      <c r="U57" s="90" t="n">
        <f aca="false">F57+I57+L57</f>
        <v>0</v>
      </c>
      <c r="V57" s="89" t="e">
        <f aca="false">U57/T57</f>
        <v>#DIV/0!</v>
      </c>
    </row>
    <row r="58" customFormat="false" ht="17.35" hidden="true" customHeight="false" outlineLevel="0" collapsed="false">
      <c r="B58" s="74" t="n">
        <v>51</v>
      </c>
      <c r="C58" s="87" t="str">
        <f aca="false">Rezultati!A114</f>
        <v>NB – 2</v>
      </c>
      <c r="D58" s="87" t="n">
        <f aca="false">Rezultati!B114</f>
        <v>0</v>
      </c>
      <c r="E58" s="88"/>
      <c r="F58" s="88"/>
      <c r="G58" s="89" t="e">
        <f aca="false">F58/E58</f>
        <v>#DIV/0!</v>
      </c>
      <c r="H58" s="89"/>
      <c r="I58" s="89"/>
      <c r="J58" s="89" t="e">
        <f aca="false">I58/H58</f>
        <v>#DIV/0!</v>
      </c>
      <c r="K58" s="88" t="n">
        <f aca="false">Rezultati!BR114</f>
        <v>0</v>
      </c>
      <c r="L58" s="88" t="n">
        <f aca="false">Rezultati!BQ114</f>
        <v>0</v>
      </c>
      <c r="M58" s="89" t="str">
        <f aca="false">Rezultati!BT114</f>
        <v>#DIV/0!</v>
      </c>
      <c r="N58" s="88"/>
      <c r="O58" s="88"/>
      <c r="P58" s="89"/>
      <c r="Q58" s="88"/>
      <c r="R58" s="88"/>
      <c r="S58" s="89"/>
      <c r="T58" s="90" t="n">
        <f aca="false">K58+H58+E58</f>
        <v>0</v>
      </c>
      <c r="U58" s="90" t="n">
        <f aca="false">F58+I58+L58</f>
        <v>0</v>
      </c>
      <c r="V58" s="89" t="e">
        <f aca="false">U58/T58</f>
        <v>#DIV/0!</v>
      </c>
    </row>
    <row r="59" customFormat="false" ht="12.8" hidden="false" customHeight="false" outlineLevel="0" collapsed="false">
      <c r="B59" s="43"/>
      <c r="C59" s="44"/>
      <c r="D59" s="43"/>
      <c r="E59" s="43"/>
      <c r="F59" s="43"/>
      <c r="G59" s="43"/>
      <c r="H59" s="43"/>
      <c r="I59" s="43"/>
      <c r="J59" s="43"/>
    </row>
    <row r="60" customFormat="false" ht="28.5" hidden="false" customHeight="true" outlineLevel="0" collapsed="false">
      <c r="B60" s="111" t="s">
        <v>28</v>
      </c>
      <c r="C60" s="111"/>
      <c r="D60" s="111"/>
      <c r="E60" s="46" t="s">
        <v>20</v>
      </c>
      <c r="F60" s="46"/>
      <c r="G60" s="46"/>
      <c r="H60" s="46" t="s">
        <v>21</v>
      </c>
      <c r="I60" s="46"/>
      <c r="J60" s="46"/>
      <c r="K60" s="46" t="s">
        <v>22</v>
      </c>
      <c r="L60" s="46"/>
      <c r="M60" s="46"/>
      <c r="N60" s="47" t="s">
        <v>22</v>
      </c>
      <c r="O60" s="47"/>
      <c r="P60" s="47"/>
      <c r="Q60" s="46" t="s">
        <v>23</v>
      </c>
      <c r="R60" s="46"/>
      <c r="S60" s="46"/>
      <c r="T60" s="46" t="s">
        <v>9</v>
      </c>
      <c r="U60" s="46"/>
      <c r="V60" s="46"/>
    </row>
    <row r="61" customFormat="false" ht="82.5" hidden="false" customHeight="true" outlineLevel="0" collapsed="false">
      <c r="B61" s="79" t="s">
        <v>2</v>
      </c>
      <c r="C61" s="80" t="s">
        <v>3</v>
      </c>
      <c r="D61" s="81" t="s">
        <v>24</v>
      </c>
      <c r="E61" s="50" t="s">
        <v>25</v>
      </c>
      <c r="F61" s="51" t="s">
        <v>26</v>
      </c>
      <c r="G61" s="50" t="s">
        <v>27</v>
      </c>
      <c r="H61" s="50" t="s">
        <v>25</v>
      </c>
      <c r="I61" s="51" t="s">
        <v>26</v>
      </c>
      <c r="J61" s="50" t="s">
        <v>27</v>
      </c>
      <c r="K61" s="50" t="s">
        <v>25</v>
      </c>
      <c r="L61" s="51" t="s">
        <v>26</v>
      </c>
      <c r="M61" s="50" t="s">
        <v>27</v>
      </c>
      <c r="N61" s="50" t="s">
        <v>25</v>
      </c>
      <c r="O61" s="51" t="s">
        <v>26</v>
      </c>
      <c r="P61" s="50" t="s">
        <v>27</v>
      </c>
      <c r="Q61" s="50" t="s">
        <v>25</v>
      </c>
      <c r="R61" s="51" t="s">
        <v>26</v>
      </c>
      <c r="S61" s="50" t="s">
        <v>27</v>
      </c>
      <c r="T61" s="50" t="s">
        <v>25</v>
      </c>
      <c r="U61" s="51" t="s">
        <v>26</v>
      </c>
      <c r="V61" s="50" t="s">
        <v>27</v>
      </c>
    </row>
    <row r="62" customFormat="false" ht="20.5" hidden="false" customHeight="true" outlineLevel="0" collapsed="false">
      <c r="B62" s="112" t="n">
        <v>1</v>
      </c>
      <c r="C62" s="53" t="str">
        <f aca="false">Rezultati!A103</f>
        <v>ŠAR-A</v>
      </c>
      <c r="D62" s="53" t="str">
        <f aca="false">Rezultati!B103</f>
        <v>Svetlana Jemeļjanova</v>
      </c>
      <c r="E62" s="54" t="n">
        <v>28</v>
      </c>
      <c r="F62" s="54" t="n">
        <v>4872</v>
      </c>
      <c r="G62" s="113" t="n">
        <f aca="false">F62/E62-8</f>
        <v>166</v>
      </c>
      <c r="H62" s="56" t="n">
        <v>28</v>
      </c>
      <c r="I62" s="56" t="n">
        <v>5020</v>
      </c>
      <c r="J62" s="55" t="n">
        <f aca="false">I62/H62-8</f>
        <v>171.285714285714</v>
      </c>
      <c r="K62" s="54" t="n">
        <f aca="false">Rezultati!BR103</f>
        <v>4</v>
      </c>
      <c r="L62" s="54" t="n">
        <f aca="false">Rezultati!BQ103</f>
        <v>745</v>
      </c>
      <c r="M62" s="55" t="n">
        <f aca="false">Rezultati!BT103</f>
        <v>178.25</v>
      </c>
      <c r="N62" s="54"/>
      <c r="O62" s="54"/>
      <c r="P62" s="55"/>
      <c r="Q62" s="54"/>
      <c r="R62" s="54"/>
      <c r="S62" s="55"/>
      <c r="T62" s="56" t="n">
        <f aca="false">K62+H62+E62</f>
        <v>60</v>
      </c>
      <c r="U62" s="56" t="n">
        <f aca="false">F62+I62+L62</f>
        <v>10637</v>
      </c>
      <c r="V62" s="55" t="n">
        <f aca="false">U62/T62-8</f>
        <v>169.283333333333</v>
      </c>
    </row>
    <row r="63" customFormat="false" ht="20.5" hidden="false" customHeight="true" outlineLevel="0" collapsed="false">
      <c r="B63" s="112" t="n">
        <v>2</v>
      </c>
      <c r="C63" s="53" t="str">
        <f aca="false">Rezultati!A108</f>
        <v>NB – 2</v>
      </c>
      <c r="D63" s="53" t="str">
        <f aca="false">Rezultati!B108</f>
        <v>Natālija Rizņika</v>
      </c>
      <c r="E63" s="54" t="n">
        <v>20</v>
      </c>
      <c r="F63" s="54" t="n">
        <v>3577</v>
      </c>
      <c r="G63" s="113" t="n">
        <f aca="false">F63/E63-8</f>
        <v>170.85</v>
      </c>
      <c r="H63" s="56" t="n">
        <v>12</v>
      </c>
      <c r="I63" s="56" t="n">
        <v>2006</v>
      </c>
      <c r="J63" s="55" t="n">
        <f aca="false">I63/H63-8</f>
        <v>159.166666666667</v>
      </c>
      <c r="K63" s="54" t="n">
        <f aca="false">Rezultati!BR108</f>
        <v>4</v>
      </c>
      <c r="L63" s="54" t="n">
        <f aca="false">Rezultati!BQ108</f>
        <v>729</v>
      </c>
      <c r="M63" s="55" t="n">
        <f aca="false">Rezultati!BT108</f>
        <v>174.25</v>
      </c>
      <c r="N63" s="54"/>
      <c r="O63" s="54"/>
      <c r="P63" s="55"/>
      <c r="Q63" s="54"/>
      <c r="R63" s="54"/>
      <c r="S63" s="55"/>
      <c r="T63" s="56" t="n">
        <f aca="false">K63+H63+E63</f>
        <v>36</v>
      </c>
      <c r="U63" s="56" t="n">
        <f aca="false">F63+I63+L63</f>
        <v>6312</v>
      </c>
      <c r="V63" s="55" t="n">
        <f aca="false">U63/T63-8</f>
        <v>167.333333333333</v>
      </c>
    </row>
    <row r="64" customFormat="false" ht="20.5" hidden="false" customHeight="true" outlineLevel="0" collapsed="false">
      <c r="B64" s="112" t="n">
        <v>3</v>
      </c>
      <c r="C64" s="53" t="str">
        <f aca="false">Rezultati!A107</f>
        <v>NB – 2</v>
      </c>
      <c r="D64" s="53" t="str">
        <f aca="false">Rezultati!B107</f>
        <v>Ilona Ozola</v>
      </c>
      <c r="E64" s="54" t="n">
        <v>20</v>
      </c>
      <c r="F64" s="54" t="n">
        <v>3210</v>
      </c>
      <c r="G64" s="113" t="n">
        <f aca="false">F64/E64-8</f>
        <v>152.5</v>
      </c>
      <c r="H64" s="56" t="n">
        <v>24</v>
      </c>
      <c r="I64" s="56" t="n">
        <v>3914</v>
      </c>
      <c r="J64" s="55" t="n">
        <f aca="false">I64/H64-8</f>
        <v>155.083333333333</v>
      </c>
      <c r="K64" s="54" t="n">
        <f aca="false">Rezultati!BR107</f>
        <v>4</v>
      </c>
      <c r="L64" s="54" t="n">
        <f aca="false">Rezultati!BQ107</f>
        <v>634</v>
      </c>
      <c r="M64" s="55" t="n">
        <f aca="false">Rezultati!BT107</f>
        <v>150.5</v>
      </c>
      <c r="N64" s="54"/>
      <c r="O64" s="54"/>
      <c r="P64" s="55"/>
      <c r="Q64" s="54"/>
      <c r="R64" s="54"/>
      <c r="S64" s="55"/>
      <c r="T64" s="56" t="n">
        <f aca="false">K64+H64+E64</f>
        <v>48</v>
      </c>
      <c r="U64" s="56" t="n">
        <f aca="false">F64+I64+L64</f>
        <v>7758</v>
      </c>
      <c r="V64" s="55" t="n">
        <f aca="false">U64/T64-8</f>
        <v>153.625</v>
      </c>
    </row>
    <row r="65" customFormat="false" ht="20.5" hidden="false" customHeight="true" outlineLevel="0" collapsed="false">
      <c r="B65" s="114" t="n">
        <v>4</v>
      </c>
      <c r="C65" s="64" t="str">
        <f aca="false">Rezultati!A109</f>
        <v>NB – 2</v>
      </c>
      <c r="D65" s="64" t="str">
        <f aca="false">Rezultati!B109</f>
        <v>Anita Valdmane</v>
      </c>
      <c r="E65" s="65" t="n">
        <v>12</v>
      </c>
      <c r="F65" s="65" t="n">
        <v>1925</v>
      </c>
      <c r="G65" s="115" t="n">
        <f aca="false">F65/E65-8</f>
        <v>152.416666666667</v>
      </c>
      <c r="H65" s="67" t="n">
        <v>0</v>
      </c>
      <c r="I65" s="67" t="n">
        <v>0</v>
      </c>
      <c r="J65" s="66" t="e">
        <f aca="false">I65/H65-8</f>
        <v>#DIV/0!</v>
      </c>
      <c r="K65" s="65" t="n">
        <f aca="false">Rezultati!BR109</f>
        <v>0</v>
      </c>
      <c r="L65" s="65" t="n">
        <f aca="false">Rezultati!BQ109</f>
        <v>0</v>
      </c>
      <c r="M65" s="66" t="e">
        <f aca="false">Rezultati!BT109</f>
        <v>#DIV/0!</v>
      </c>
      <c r="N65" s="65"/>
      <c r="O65" s="65"/>
      <c r="P65" s="66"/>
      <c r="Q65" s="65"/>
      <c r="R65" s="65"/>
      <c r="S65" s="66"/>
      <c r="T65" s="67" t="n">
        <f aca="false">K65+H65+E65</f>
        <v>12</v>
      </c>
      <c r="U65" s="67" t="n">
        <f aca="false">F65+I65+L65</f>
        <v>1925</v>
      </c>
      <c r="V65" s="66" t="n">
        <f aca="false">((F65+I65+L65)/(E65+H65+K65))-8</f>
        <v>152.416666666667</v>
      </c>
    </row>
    <row r="66" customFormat="false" ht="20.5" hidden="false" customHeight="true" outlineLevel="0" collapsed="false">
      <c r="B66" s="116" t="n">
        <v>5</v>
      </c>
      <c r="C66" s="64" t="str">
        <f aca="false">Rezultati!A64</f>
        <v>Pandora</v>
      </c>
      <c r="D66" s="64" t="str">
        <f aca="false">Rezultati!B64</f>
        <v>Svetlana Tomiļina</v>
      </c>
      <c r="E66" s="65" t="n">
        <v>13</v>
      </c>
      <c r="F66" s="65" t="n">
        <v>2050</v>
      </c>
      <c r="G66" s="115" t="n">
        <f aca="false">F66/E66-8</f>
        <v>149.692307692308</v>
      </c>
      <c r="H66" s="67" t="n">
        <v>9</v>
      </c>
      <c r="I66" s="67" t="n">
        <v>1297</v>
      </c>
      <c r="J66" s="66" t="n">
        <f aca="false">I66/H66-8</f>
        <v>136.111111111111</v>
      </c>
      <c r="K66" s="65" t="n">
        <f aca="false">Rezultati!BR64</f>
        <v>4</v>
      </c>
      <c r="L66" s="65" t="n">
        <f aca="false">Rezultati!BQ64</f>
        <v>703</v>
      </c>
      <c r="M66" s="66" t="n">
        <f aca="false">Rezultati!BT64</f>
        <v>167.75</v>
      </c>
      <c r="N66" s="65"/>
      <c r="O66" s="65"/>
      <c r="P66" s="66"/>
      <c r="Q66" s="65"/>
      <c r="R66" s="65"/>
      <c r="S66" s="66"/>
      <c r="T66" s="67" t="n">
        <f aca="false">K66+H66+E66</f>
        <v>26</v>
      </c>
      <c r="U66" s="67" t="n">
        <f aca="false">F66+I66+L66</f>
        <v>4050</v>
      </c>
      <c r="V66" s="66" t="n">
        <f aca="false">U66/T66-8</f>
        <v>147.769230769231</v>
      </c>
    </row>
    <row r="67" customFormat="false" ht="17.35" hidden="true" customHeight="false" outlineLevel="0" collapsed="false">
      <c r="B67" s="117"/>
      <c r="C67" s="118" t="str">
        <f aca="false">Rezultati!A104</f>
        <v>ŠAR-A</v>
      </c>
      <c r="D67" s="118" t="str">
        <f aca="false">Rezultati!B104</f>
        <v>aklais rezultāts</v>
      </c>
      <c r="E67" s="119"/>
      <c r="F67" s="119"/>
      <c r="G67" s="120" t="e">
        <f aca="false">F67/E67-8</f>
        <v>#DIV/0!</v>
      </c>
      <c r="H67" s="121"/>
      <c r="I67" s="121"/>
      <c r="J67" s="120" t="e">
        <f aca="false">I67/H67-8</f>
        <v>#DIV/0!</v>
      </c>
      <c r="K67" s="119" t="n">
        <f aca="false">Rezultati!BR104</f>
        <v>0</v>
      </c>
      <c r="L67" s="119" t="n">
        <f aca="false">Rezultati!BQ104</f>
        <v>0</v>
      </c>
      <c r="M67" s="120" t="e">
        <f aca="false">Rezultati!BT104</f>
        <v>#DIV/0!</v>
      </c>
      <c r="N67" s="119"/>
      <c r="O67" s="119"/>
      <c r="P67" s="120"/>
      <c r="Q67" s="119"/>
      <c r="R67" s="119"/>
      <c r="S67" s="120"/>
      <c r="T67" s="121" t="n">
        <f aca="false">K67+H67+E67</f>
        <v>0</v>
      </c>
      <c r="U67" s="121" t="n">
        <f aca="false">F67+I67+L67</f>
        <v>0</v>
      </c>
      <c r="V67" s="120" t="e">
        <f aca="false">U67/T67-8</f>
        <v>#DIV/0!</v>
      </c>
    </row>
    <row r="68" customFormat="false" ht="17.35" hidden="true" customHeight="false" outlineLevel="0" collapsed="false">
      <c r="B68" s="122"/>
      <c r="C68" s="87" t="str">
        <f aca="false">Rezultati!BU115</f>
        <v>NB-1</v>
      </c>
      <c r="D68" s="87" t="n">
        <f aca="false">Rezultati!BV120</f>
        <v>0</v>
      </c>
      <c r="E68" s="88"/>
      <c r="F68" s="88"/>
      <c r="G68" s="89" t="e">
        <f aca="false">F68/E68-8</f>
        <v>#DIV/0!</v>
      </c>
      <c r="H68" s="90"/>
      <c r="I68" s="90"/>
      <c r="J68" s="89" t="e">
        <f aca="false">I68/H68-8</f>
        <v>#DIV/0!</v>
      </c>
      <c r="K68" s="88" t="n">
        <f aca="false">Rezultati!BR120</f>
        <v>0</v>
      </c>
      <c r="L68" s="88" t="n">
        <f aca="false">Rezultati!BQ120</f>
        <v>0</v>
      </c>
      <c r="M68" s="89" t="str">
        <f aca="false">Rezultati!BT120-8</f>
        <v>#DIV/0!</v>
      </c>
      <c r="N68" s="88"/>
      <c r="O68" s="88"/>
      <c r="P68" s="89"/>
      <c r="Q68" s="88"/>
      <c r="R68" s="88"/>
      <c r="S68" s="89"/>
      <c r="T68" s="90" t="n">
        <f aca="false">K68+H68+E68</f>
        <v>0</v>
      </c>
      <c r="U68" s="90" t="n">
        <f aca="false">F68+I68+L68</f>
        <v>0</v>
      </c>
      <c r="V68" s="89" t="e">
        <f aca="false">U68/T68-8</f>
        <v>#DIV/0!</v>
      </c>
    </row>
    <row r="69" customFormat="false" ht="17.35" hidden="true" customHeight="false" outlineLevel="0" collapsed="false">
      <c r="C69" s="123" t="str">
        <f aca="false">Rezultati!A85</f>
        <v>Korness</v>
      </c>
      <c r="D69" s="123" t="n">
        <f aca="false">Rezultati!B85</f>
        <v>0</v>
      </c>
      <c r="E69" s="124"/>
      <c r="F69" s="124"/>
      <c r="G69" s="103" t="e">
        <f aca="false">F69/E69-8</f>
        <v>#DIV/0!</v>
      </c>
      <c r="H69" s="104"/>
      <c r="I69" s="104"/>
      <c r="J69" s="103" t="e">
        <f aca="false">I69/H69-8</f>
        <v>#DIV/0!</v>
      </c>
      <c r="K69" s="124" t="n">
        <f aca="false">Rezultati!BR85</f>
        <v>0</v>
      </c>
      <c r="L69" s="124" t="n">
        <f aca="false">Rezultati!BQ85</f>
        <v>0</v>
      </c>
      <c r="M69" s="103" t="str">
        <f aca="false">Rezultati!BT85</f>
        <v>#DIV/0!</v>
      </c>
      <c r="N69" s="124"/>
      <c r="O69" s="124"/>
      <c r="P69" s="103"/>
      <c r="Q69" s="124"/>
      <c r="R69" s="124"/>
      <c r="S69" s="103"/>
      <c r="T69" s="104" t="n">
        <f aca="false">K69+H69+E69</f>
        <v>0</v>
      </c>
      <c r="U69" s="104" t="n">
        <f aca="false">F69+I69+L69</f>
        <v>0</v>
      </c>
      <c r="V69" s="103" t="e">
        <f aca="false">U69/T69-8</f>
        <v>#DIV/0!</v>
      </c>
    </row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0:D60"/>
    <mergeCell ref="E60:G60"/>
    <mergeCell ref="H60:J60"/>
    <mergeCell ref="K60:M60"/>
    <mergeCell ref="N60:P60"/>
    <mergeCell ref="Q60:S60"/>
    <mergeCell ref="T60:V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53"/>
  <sheetViews>
    <sheetView windowProtection="false" showFormulas="false" showGridLines="true" showRowColHeaders="true" showZeros="true" rightToLeft="false" tabSelected="false" showOutlineSymbols="true" defaultGridColor="true" view="normal" topLeftCell="Z22" colorId="64" zoomScale="80" zoomScaleNormal="80" zoomScalePageLayoutView="100" workbookViewId="0">
      <selection pane="topLeft" activeCell="A14" activeCellId="0" sqref="A14"/>
    </sheetView>
  </sheetViews>
  <sheetFormatPr defaultRowHeight="15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65" min="30" style="0" width="6.00510204081633"/>
    <col collapsed="false" hidden="false" max="66" min="66" style="0" width="25.4336734693878"/>
    <col collapsed="false" hidden="false" max="69" min="67" style="0" width="9.13265306122449"/>
    <col collapsed="false" hidden="false" max="1025" min="70" style="0" width="14.4285714285714"/>
  </cols>
  <sheetData>
    <row r="1" customFormat="false" ht="12.75" hidden="false" customHeight="true" outlineLevel="0" collapsed="false">
      <c r="A1" s="43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43"/>
      <c r="BO1" s="58"/>
      <c r="BP1" s="58"/>
      <c r="BQ1" s="58"/>
    </row>
    <row r="2" customFormat="false" ht="12.75" hidden="false" customHeight="true" outlineLevel="0" collapsed="false">
      <c r="A2" s="125"/>
      <c r="B2" s="126" t="str">
        <f aca="false">Punkti!A5</f>
        <v>BASK APS</v>
      </c>
      <c r="C2" s="126"/>
      <c r="D2" s="126"/>
      <c r="E2" s="126"/>
      <c r="F2" s="126" t="str">
        <f aca="false">Punkti!A8</f>
        <v>Ten Pin</v>
      </c>
      <c r="G2" s="126"/>
      <c r="H2" s="126"/>
      <c r="I2" s="126"/>
      <c r="J2" s="126" t="str">
        <f aca="false">Punkti!A11</f>
        <v>Jaunie Buki</v>
      </c>
      <c r="K2" s="126"/>
      <c r="L2" s="126"/>
      <c r="M2" s="126"/>
      <c r="N2" s="126" t="str">
        <f aca="false">Punkti!A14</f>
        <v>Pārdaugavas AVANGĀRDS</v>
      </c>
      <c r="O2" s="126"/>
      <c r="P2" s="126"/>
      <c r="Q2" s="126"/>
      <c r="R2" s="126" t="str">
        <f aca="false">Punkti!A17</f>
        <v>Liquide Time</v>
      </c>
      <c r="S2" s="126"/>
      <c r="T2" s="126"/>
      <c r="U2" s="126"/>
      <c r="V2" s="126" t="str">
        <f aca="false">Punkti!A20</f>
        <v>RR Dziednieks</v>
      </c>
      <c r="W2" s="126"/>
      <c r="X2" s="126"/>
      <c r="Y2" s="126"/>
      <c r="Z2" s="126" t="str">
        <f aca="false">Punkti!A23</f>
        <v>Šarmageddon</v>
      </c>
      <c r="AA2" s="126"/>
      <c r="AB2" s="126"/>
      <c r="AC2" s="126"/>
      <c r="AD2" s="126" t="str">
        <f aca="false">A26</f>
        <v>Universal Services</v>
      </c>
      <c r="AE2" s="126"/>
      <c r="AF2" s="126"/>
      <c r="AG2" s="126"/>
      <c r="AH2" s="126" t="str">
        <f aca="false">A29</f>
        <v>Pandora</v>
      </c>
      <c r="AI2" s="126"/>
      <c r="AJ2" s="126"/>
      <c r="AK2" s="126"/>
      <c r="AL2" s="126" t="str">
        <f aca="false">A32</f>
        <v>CAPAROL</v>
      </c>
      <c r="AM2" s="126"/>
      <c r="AN2" s="126"/>
      <c r="AO2" s="126"/>
      <c r="AP2" s="126" t="str">
        <f aca="false">A35</f>
        <v>Returned</v>
      </c>
      <c r="AQ2" s="126"/>
      <c r="AR2" s="126"/>
      <c r="AS2" s="126"/>
      <c r="AT2" s="126" t="str">
        <f aca="false">A38</f>
        <v>Korness</v>
      </c>
      <c r="AU2" s="126"/>
      <c r="AV2" s="126"/>
      <c r="AW2" s="126"/>
      <c r="AX2" s="126" t="str">
        <f aca="false">A41</f>
        <v>Universal Services</v>
      </c>
      <c r="AY2" s="126"/>
      <c r="AZ2" s="126"/>
      <c r="BA2" s="126"/>
      <c r="BB2" s="126" t="str">
        <f aca="false">A44</f>
        <v>ŠAR-A</v>
      </c>
      <c r="BC2" s="126"/>
      <c r="BD2" s="126"/>
      <c r="BE2" s="126"/>
      <c r="BF2" s="126" t="str">
        <f aca="false">A47</f>
        <v>NB – 2</v>
      </c>
      <c r="BG2" s="126"/>
      <c r="BH2" s="126"/>
      <c r="BI2" s="126"/>
      <c r="BJ2" s="126" t="str">
        <f aca="false">A50</f>
        <v>NB-1</v>
      </c>
      <c r="BK2" s="126"/>
      <c r="BL2" s="126"/>
      <c r="BM2" s="126"/>
      <c r="BN2" s="125"/>
      <c r="BO2" s="22"/>
      <c r="BP2" s="22"/>
      <c r="BQ2" s="22"/>
    </row>
    <row r="3" customFormat="false" ht="12.75" hidden="false" customHeight="true" outlineLevel="0" collapsed="false">
      <c r="A3" s="127"/>
      <c r="B3" s="126" t="s">
        <v>29</v>
      </c>
      <c r="C3" s="126"/>
      <c r="D3" s="126"/>
      <c r="E3" s="126"/>
      <c r="F3" s="126" t="s">
        <v>29</v>
      </c>
      <c r="G3" s="126"/>
      <c r="H3" s="126"/>
      <c r="I3" s="126"/>
      <c r="J3" s="126" t="s">
        <v>29</v>
      </c>
      <c r="K3" s="126"/>
      <c r="L3" s="126"/>
      <c r="M3" s="126"/>
      <c r="N3" s="126" t="s">
        <v>29</v>
      </c>
      <c r="O3" s="126"/>
      <c r="P3" s="126"/>
      <c r="Q3" s="126"/>
      <c r="R3" s="126" t="s">
        <v>29</v>
      </c>
      <c r="S3" s="126"/>
      <c r="T3" s="126"/>
      <c r="U3" s="126"/>
      <c r="V3" s="126" t="s">
        <v>29</v>
      </c>
      <c r="W3" s="126"/>
      <c r="X3" s="126"/>
      <c r="Y3" s="126"/>
      <c r="Z3" s="126" t="s">
        <v>29</v>
      </c>
      <c r="AA3" s="126"/>
      <c r="AB3" s="126"/>
      <c r="AC3" s="126"/>
      <c r="AD3" s="126" t="s">
        <v>29</v>
      </c>
      <c r="AE3" s="126"/>
      <c r="AF3" s="126"/>
      <c r="AG3" s="126"/>
      <c r="AH3" s="126" t="s">
        <v>29</v>
      </c>
      <c r="AI3" s="126"/>
      <c r="AJ3" s="126"/>
      <c r="AK3" s="126"/>
      <c r="AL3" s="126" t="s">
        <v>29</v>
      </c>
      <c r="AM3" s="126"/>
      <c r="AN3" s="126"/>
      <c r="AO3" s="126"/>
      <c r="AP3" s="126" t="s">
        <v>29</v>
      </c>
      <c r="AQ3" s="126"/>
      <c r="AR3" s="126"/>
      <c r="AS3" s="126"/>
      <c r="AT3" s="126" t="s">
        <v>29</v>
      </c>
      <c r="AU3" s="126"/>
      <c r="AV3" s="126"/>
      <c r="AW3" s="126"/>
      <c r="AX3" s="126" t="s">
        <v>29</v>
      </c>
      <c r="AY3" s="126"/>
      <c r="AZ3" s="126"/>
      <c r="BA3" s="126"/>
      <c r="BB3" s="126" t="s">
        <v>29</v>
      </c>
      <c r="BC3" s="126"/>
      <c r="BD3" s="126"/>
      <c r="BE3" s="126"/>
      <c r="BF3" s="126" t="s">
        <v>29</v>
      </c>
      <c r="BG3" s="126"/>
      <c r="BH3" s="126"/>
      <c r="BI3" s="126"/>
      <c r="BJ3" s="126" t="s">
        <v>29</v>
      </c>
      <c r="BK3" s="126"/>
      <c r="BL3" s="126"/>
      <c r="BM3" s="126"/>
      <c r="BN3" s="127"/>
      <c r="BO3" s="58"/>
      <c r="BP3" s="58"/>
      <c r="BQ3" s="58"/>
    </row>
    <row r="4" customFormat="false" ht="12.75" hidden="false" customHeight="true" outlineLevel="0" collapsed="false">
      <c r="A4" s="127"/>
      <c r="B4" s="128" t="s">
        <v>30</v>
      </c>
      <c r="C4" s="128" t="s">
        <v>31</v>
      </c>
      <c r="D4" s="128" t="s">
        <v>32</v>
      </c>
      <c r="E4" s="128" t="s">
        <v>33</v>
      </c>
      <c r="F4" s="128" t="s">
        <v>30</v>
      </c>
      <c r="G4" s="128" t="s">
        <v>31</v>
      </c>
      <c r="H4" s="128" t="s">
        <v>32</v>
      </c>
      <c r="I4" s="128" t="s">
        <v>33</v>
      </c>
      <c r="J4" s="128" t="s">
        <v>30</v>
      </c>
      <c r="K4" s="128" t="s">
        <v>31</v>
      </c>
      <c r="L4" s="128" t="s">
        <v>32</v>
      </c>
      <c r="M4" s="128" t="s">
        <v>33</v>
      </c>
      <c r="N4" s="128" t="s">
        <v>30</v>
      </c>
      <c r="O4" s="128" t="s">
        <v>31</v>
      </c>
      <c r="P4" s="128" t="s">
        <v>32</v>
      </c>
      <c r="Q4" s="128" t="s">
        <v>33</v>
      </c>
      <c r="R4" s="128" t="s">
        <v>30</v>
      </c>
      <c r="S4" s="128" t="s">
        <v>31</v>
      </c>
      <c r="T4" s="128" t="s">
        <v>32</v>
      </c>
      <c r="U4" s="128" t="s">
        <v>33</v>
      </c>
      <c r="V4" s="128" t="s">
        <v>30</v>
      </c>
      <c r="W4" s="128" t="s">
        <v>31</v>
      </c>
      <c r="X4" s="128" t="s">
        <v>32</v>
      </c>
      <c r="Y4" s="128" t="s">
        <v>33</v>
      </c>
      <c r="Z4" s="128" t="s">
        <v>30</v>
      </c>
      <c r="AA4" s="128" t="s">
        <v>31</v>
      </c>
      <c r="AB4" s="128" t="s">
        <v>32</v>
      </c>
      <c r="AC4" s="128" t="s">
        <v>33</v>
      </c>
      <c r="AD4" s="128" t="s">
        <v>30</v>
      </c>
      <c r="AE4" s="128" t="s">
        <v>31</v>
      </c>
      <c r="AF4" s="128" t="s">
        <v>32</v>
      </c>
      <c r="AG4" s="128" t="s">
        <v>33</v>
      </c>
      <c r="AH4" s="128" t="s">
        <v>30</v>
      </c>
      <c r="AI4" s="128" t="s">
        <v>31</v>
      </c>
      <c r="AJ4" s="128" t="s">
        <v>32</v>
      </c>
      <c r="AK4" s="128" t="s">
        <v>33</v>
      </c>
      <c r="AL4" s="128" t="s">
        <v>30</v>
      </c>
      <c r="AM4" s="128" t="s">
        <v>31</v>
      </c>
      <c r="AN4" s="128" t="s">
        <v>32</v>
      </c>
      <c r="AO4" s="128" t="s">
        <v>33</v>
      </c>
      <c r="AP4" s="128" t="s">
        <v>30</v>
      </c>
      <c r="AQ4" s="128" t="s">
        <v>31</v>
      </c>
      <c r="AR4" s="128" t="s">
        <v>32</v>
      </c>
      <c r="AS4" s="128" t="s">
        <v>33</v>
      </c>
      <c r="AT4" s="128" t="s">
        <v>30</v>
      </c>
      <c r="AU4" s="128" t="s">
        <v>31</v>
      </c>
      <c r="AV4" s="128" t="s">
        <v>32</v>
      </c>
      <c r="AW4" s="128" t="s">
        <v>33</v>
      </c>
      <c r="AX4" s="128" t="s">
        <v>30</v>
      </c>
      <c r="AY4" s="128" t="s">
        <v>31</v>
      </c>
      <c r="AZ4" s="128" t="s">
        <v>32</v>
      </c>
      <c r="BA4" s="128" t="s">
        <v>33</v>
      </c>
      <c r="BB4" s="128" t="s">
        <v>30</v>
      </c>
      <c r="BC4" s="128" t="s">
        <v>31</v>
      </c>
      <c r="BD4" s="128" t="s">
        <v>32</v>
      </c>
      <c r="BE4" s="128" t="s">
        <v>33</v>
      </c>
      <c r="BF4" s="128" t="s">
        <v>30</v>
      </c>
      <c r="BG4" s="128" t="s">
        <v>31</v>
      </c>
      <c r="BH4" s="128" t="s">
        <v>32</v>
      </c>
      <c r="BI4" s="128" t="s">
        <v>33</v>
      </c>
      <c r="BJ4" s="128" t="s">
        <v>30</v>
      </c>
      <c r="BK4" s="128" t="s">
        <v>31</v>
      </c>
      <c r="BL4" s="128" t="s">
        <v>32</v>
      </c>
      <c r="BM4" s="128" t="s">
        <v>33</v>
      </c>
      <c r="BN4" s="127"/>
      <c r="BO4" s="129" t="s">
        <v>34</v>
      </c>
      <c r="BP4" s="129" t="s">
        <v>35</v>
      </c>
      <c r="BQ4" s="58"/>
    </row>
    <row r="5" customFormat="false" ht="19.5" hidden="false" customHeight="true" outlineLevel="0" collapsed="false">
      <c r="A5" s="130" t="s">
        <v>36</v>
      </c>
      <c r="B5" s="131"/>
      <c r="C5" s="132"/>
      <c r="D5" s="132"/>
      <c r="E5" s="133"/>
      <c r="F5" s="134"/>
      <c r="G5" s="135"/>
      <c r="H5" s="135"/>
      <c r="I5" s="135"/>
      <c r="J5" s="134"/>
      <c r="K5" s="135"/>
      <c r="L5" s="135"/>
      <c r="M5" s="135"/>
      <c r="N5" s="134"/>
      <c r="O5" s="135"/>
      <c r="P5" s="135"/>
      <c r="Q5" s="135"/>
      <c r="R5" s="134"/>
      <c r="S5" s="135"/>
      <c r="T5" s="135"/>
      <c r="U5" s="135"/>
      <c r="V5" s="134"/>
      <c r="W5" s="135"/>
      <c r="X5" s="135"/>
      <c r="Y5" s="135"/>
      <c r="Z5" s="134"/>
      <c r="AA5" s="135"/>
      <c r="AB5" s="135"/>
      <c r="AC5" s="135"/>
      <c r="AD5" s="134"/>
      <c r="AE5" s="135"/>
      <c r="AF5" s="135"/>
      <c r="AG5" s="135"/>
      <c r="AH5" s="134"/>
      <c r="AI5" s="135"/>
      <c r="AJ5" s="135"/>
      <c r="AK5" s="135"/>
      <c r="AL5" s="134"/>
      <c r="AM5" s="135"/>
      <c r="AN5" s="135"/>
      <c r="AO5" s="135"/>
      <c r="AP5" s="134"/>
      <c r="AQ5" s="135"/>
      <c r="AR5" s="135"/>
      <c r="AS5" s="135"/>
      <c r="AT5" s="134"/>
      <c r="AU5" s="135"/>
      <c r="AV5" s="135"/>
      <c r="AW5" s="135"/>
      <c r="AX5" s="134"/>
      <c r="AY5" s="135"/>
      <c r="AZ5" s="135"/>
      <c r="BA5" s="135"/>
      <c r="BB5" s="134"/>
      <c r="BC5" s="135"/>
      <c r="BD5" s="135"/>
      <c r="BE5" s="135"/>
      <c r="BF5" s="134"/>
      <c r="BG5" s="135"/>
      <c r="BH5" s="135"/>
      <c r="BI5" s="135"/>
      <c r="BJ5" s="134"/>
      <c r="BK5" s="135"/>
      <c r="BL5" s="135"/>
      <c r="BM5" s="135"/>
      <c r="BN5" s="136" t="str">
        <f aca="false">Punkti!A5</f>
        <v>BASK APS</v>
      </c>
      <c r="BO5" s="137" t="n">
        <f aca="false">SUM(Punkti!B5:BM5)</f>
        <v>0</v>
      </c>
      <c r="BP5" s="137" t="n">
        <f aca="false">SUM(Punkti!B6:BM6)</f>
        <v>0</v>
      </c>
      <c r="BQ5" s="22"/>
    </row>
    <row r="6" customFormat="false" ht="19.5" hidden="false" customHeight="true" outlineLevel="0" collapsed="false">
      <c r="A6" s="130"/>
      <c r="B6" s="138"/>
      <c r="C6" s="139"/>
      <c r="D6" s="139"/>
      <c r="E6" s="140"/>
      <c r="F6" s="138"/>
      <c r="G6" s="139"/>
      <c r="H6" s="139"/>
      <c r="I6" s="139"/>
      <c r="J6" s="138"/>
      <c r="K6" s="139"/>
      <c r="L6" s="139"/>
      <c r="M6" s="139"/>
      <c r="N6" s="138"/>
      <c r="O6" s="139"/>
      <c r="P6" s="139"/>
      <c r="Q6" s="139"/>
      <c r="R6" s="138"/>
      <c r="S6" s="139"/>
      <c r="T6" s="139"/>
      <c r="U6" s="139"/>
      <c r="V6" s="138"/>
      <c r="W6" s="139"/>
      <c r="X6" s="139"/>
      <c r="Y6" s="139"/>
      <c r="Z6" s="138"/>
      <c r="AA6" s="139"/>
      <c r="AB6" s="139"/>
      <c r="AC6" s="139"/>
      <c r="AD6" s="138"/>
      <c r="AE6" s="139"/>
      <c r="AF6" s="139"/>
      <c r="AG6" s="139"/>
      <c r="AH6" s="138"/>
      <c r="AI6" s="139"/>
      <c r="AJ6" s="139"/>
      <c r="AK6" s="139"/>
      <c r="AL6" s="138"/>
      <c r="AM6" s="139"/>
      <c r="AN6" s="139"/>
      <c r="AO6" s="139"/>
      <c r="AP6" s="138"/>
      <c r="AQ6" s="139"/>
      <c r="AR6" s="139"/>
      <c r="AS6" s="139"/>
      <c r="AT6" s="138"/>
      <c r="AU6" s="139"/>
      <c r="AV6" s="139"/>
      <c r="AW6" s="139"/>
      <c r="AX6" s="138"/>
      <c r="AY6" s="139"/>
      <c r="AZ6" s="139"/>
      <c r="BA6" s="139"/>
      <c r="BB6" s="138"/>
      <c r="BC6" s="139"/>
      <c r="BD6" s="139"/>
      <c r="BE6" s="139"/>
      <c r="BF6" s="138"/>
      <c r="BG6" s="139"/>
      <c r="BH6" s="139"/>
      <c r="BI6" s="139"/>
      <c r="BJ6" s="138"/>
      <c r="BK6" s="139"/>
      <c r="BL6" s="139"/>
      <c r="BM6" s="139"/>
      <c r="BN6" s="136"/>
      <c r="BO6" s="137"/>
      <c r="BP6" s="137"/>
      <c r="BQ6" s="22"/>
    </row>
    <row r="7" customFormat="false" ht="19.5" hidden="false" customHeight="true" outlineLevel="0" collapsed="false">
      <c r="A7" s="130"/>
      <c r="B7" s="141"/>
      <c r="C7" s="142"/>
      <c r="D7" s="142"/>
      <c r="E7" s="143"/>
      <c r="F7" s="144"/>
      <c r="G7" s="145"/>
      <c r="H7" s="145"/>
      <c r="I7" s="145"/>
      <c r="J7" s="144"/>
      <c r="K7" s="145"/>
      <c r="L7" s="145"/>
      <c r="M7" s="145"/>
      <c r="N7" s="144"/>
      <c r="O7" s="145"/>
      <c r="P7" s="145"/>
      <c r="Q7" s="145"/>
      <c r="R7" s="144"/>
      <c r="S7" s="145"/>
      <c r="T7" s="145"/>
      <c r="U7" s="145"/>
      <c r="V7" s="144"/>
      <c r="W7" s="145"/>
      <c r="X7" s="145"/>
      <c r="Y7" s="145"/>
      <c r="Z7" s="144"/>
      <c r="AA7" s="145"/>
      <c r="AB7" s="145"/>
      <c r="AC7" s="145"/>
      <c r="AD7" s="144"/>
      <c r="AE7" s="145"/>
      <c r="AF7" s="145"/>
      <c r="AG7" s="145"/>
      <c r="AH7" s="144"/>
      <c r="AI7" s="145"/>
      <c r="AJ7" s="145"/>
      <c r="AK7" s="145"/>
      <c r="AL7" s="144"/>
      <c r="AM7" s="145"/>
      <c r="AN7" s="145"/>
      <c r="AO7" s="145"/>
      <c r="AP7" s="144"/>
      <c r="AQ7" s="145"/>
      <c r="AR7" s="145"/>
      <c r="AS7" s="145"/>
      <c r="AT7" s="144"/>
      <c r="AU7" s="145"/>
      <c r="AV7" s="145"/>
      <c r="AW7" s="145"/>
      <c r="AX7" s="144"/>
      <c r="AY7" s="145"/>
      <c r="AZ7" s="145"/>
      <c r="BA7" s="145"/>
      <c r="BB7" s="144"/>
      <c r="BC7" s="145"/>
      <c r="BD7" s="145"/>
      <c r="BE7" s="145"/>
      <c r="BF7" s="144"/>
      <c r="BG7" s="145"/>
      <c r="BH7" s="145"/>
      <c r="BI7" s="145"/>
      <c r="BJ7" s="144"/>
      <c r="BK7" s="145"/>
      <c r="BL7" s="145"/>
      <c r="BM7" s="145"/>
      <c r="BN7" s="136"/>
      <c r="BO7" s="137"/>
      <c r="BP7" s="137"/>
      <c r="BQ7" s="22"/>
    </row>
    <row r="8" customFormat="false" ht="19.5" hidden="false" customHeight="true" outlineLevel="0" collapsed="false">
      <c r="A8" s="130" t="s">
        <v>37</v>
      </c>
      <c r="B8" s="134"/>
      <c r="C8" s="135"/>
      <c r="D8" s="135"/>
      <c r="E8" s="135"/>
      <c r="F8" s="131"/>
      <c r="G8" s="146"/>
      <c r="H8" s="146"/>
      <c r="I8" s="146"/>
      <c r="J8" s="134"/>
      <c r="K8" s="135"/>
      <c r="L8" s="135"/>
      <c r="M8" s="135"/>
      <c r="N8" s="134"/>
      <c r="O8" s="135"/>
      <c r="P8" s="135"/>
      <c r="Q8" s="135"/>
      <c r="R8" s="134"/>
      <c r="S8" s="135"/>
      <c r="T8" s="135"/>
      <c r="U8" s="135"/>
      <c r="V8" s="134"/>
      <c r="W8" s="135"/>
      <c r="X8" s="135"/>
      <c r="Y8" s="135"/>
      <c r="Z8" s="134"/>
      <c r="AA8" s="135"/>
      <c r="AB8" s="135"/>
      <c r="AC8" s="135"/>
      <c r="AD8" s="134"/>
      <c r="AE8" s="135"/>
      <c r="AF8" s="135"/>
      <c r="AG8" s="135"/>
      <c r="AH8" s="134"/>
      <c r="AI8" s="135"/>
      <c r="AJ8" s="135"/>
      <c r="AK8" s="135"/>
      <c r="AL8" s="134"/>
      <c r="AM8" s="135"/>
      <c r="AN8" s="135"/>
      <c r="AO8" s="135"/>
      <c r="AP8" s="134"/>
      <c r="AQ8" s="135"/>
      <c r="AR8" s="135"/>
      <c r="AS8" s="135"/>
      <c r="AT8" s="134"/>
      <c r="AU8" s="135"/>
      <c r="AV8" s="135"/>
      <c r="AW8" s="135"/>
      <c r="AX8" s="134"/>
      <c r="AY8" s="135"/>
      <c r="AZ8" s="135"/>
      <c r="BA8" s="135"/>
      <c r="BB8" s="134"/>
      <c r="BC8" s="135"/>
      <c r="BD8" s="135"/>
      <c r="BE8" s="135"/>
      <c r="BF8" s="134"/>
      <c r="BG8" s="135"/>
      <c r="BH8" s="135"/>
      <c r="BI8" s="135"/>
      <c r="BJ8" s="134"/>
      <c r="BK8" s="135"/>
      <c r="BL8" s="135"/>
      <c r="BM8" s="135"/>
      <c r="BN8" s="136" t="str">
        <f aca="false">Punkti!A8</f>
        <v>Ten Pin</v>
      </c>
      <c r="BO8" s="137" t="n">
        <f aca="false">SUM(Punkti!B8:BM8)</f>
        <v>0</v>
      </c>
      <c r="BP8" s="137" t="n">
        <f aca="false">SUM(Punkti!B9:BM9)</f>
        <v>0</v>
      </c>
      <c r="BQ8" s="22"/>
    </row>
    <row r="9" customFormat="false" ht="19.5" hidden="false" customHeight="true" outlineLevel="0" collapsed="false">
      <c r="A9" s="130"/>
      <c r="B9" s="138"/>
      <c r="C9" s="139"/>
      <c r="D9" s="139"/>
      <c r="E9" s="139"/>
      <c r="F9" s="138"/>
      <c r="G9" s="139"/>
      <c r="H9" s="139"/>
      <c r="I9" s="139"/>
      <c r="J9" s="138"/>
      <c r="K9" s="139"/>
      <c r="L9" s="139"/>
      <c r="M9" s="139"/>
      <c r="N9" s="138"/>
      <c r="O9" s="139"/>
      <c r="P9" s="139"/>
      <c r="Q9" s="139"/>
      <c r="R9" s="138"/>
      <c r="S9" s="139"/>
      <c r="T9" s="139"/>
      <c r="U9" s="139"/>
      <c r="V9" s="138"/>
      <c r="W9" s="139"/>
      <c r="X9" s="139"/>
      <c r="Y9" s="139"/>
      <c r="Z9" s="138"/>
      <c r="AA9" s="139"/>
      <c r="AB9" s="139"/>
      <c r="AC9" s="139"/>
      <c r="AD9" s="138"/>
      <c r="AE9" s="139"/>
      <c r="AF9" s="139"/>
      <c r="AG9" s="139"/>
      <c r="AH9" s="138"/>
      <c r="AI9" s="139"/>
      <c r="AJ9" s="139"/>
      <c r="AK9" s="139"/>
      <c r="AL9" s="138"/>
      <c r="AM9" s="139"/>
      <c r="AN9" s="139"/>
      <c r="AO9" s="139"/>
      <c r="AP9" s="138"/>
      <c r="AQ9" s="139"/>
      <c r="AR9" s="139"/>
      <c r="AS9" s="139"/>
      <c r="AT9" s="138"/>
      <c r="AU9" s="139"/>
      <c r="AV9" s="139"/>
      <c r="AW9" s="139"/>
      <c r="AX9" s="138"/>
      <c r="AY9" s="139"/>
      <c r="AZ9" s="139"/>
      <c r="BA9" s="139"/>
      <c r="BB9" s="138"/>
      <c r="BC9" s="139"/>
      <c r="BD9" s="139"/>
      <c r="BE9" s="139"/>
      <c r="BF9" s="138"/>
      <c r="BG9" s="139"/>
      <c r="BH9" s="139"/>
      <c r="BI9" s="139"/>
      <c r="BJ9" s="138"/>
      <c r="BK9" s="139"/>
      <c r="BL9" s="139"/>
      <c r="BM9" s="139"/>
      <c r="BN9" s="136"/>
      <c r="BO9" s="137"/>
      <c r="BP9" s="137"/>
      <c r="BQ9" s="22"/>
    </row>
    <row r="10" customFormat="false" ht="19.5" hidden="false" customHeight="true" outlineLevel="0" collapsed="false">
      <c r="A10" s="130"/>
      <c r="B10" s="144"/>
      <c r="C10" s="145"/>
      <c r="D10" s="145"/>
      <c r="E10" s="145"/>
      <c r="F10" s="141"/>
      <c r="G10" s="142"/>
      <c r="H10" s="142"/>
      <c r="I10" s="142"/>
      <c r="J10" s="144"/>
      <c r="K10" s="145"/>
      <c r="L10" s="145"/>
      <c r="M10" s="145"/>
      <c r="N10" s="144"/>
      <c r="O10" s="145"/>
      <c r="P10" s="145"/>
      <c r="Q10" s="145"/>
      <c r="R10" s="144"/>
      <c r="S10" s="145"/>
      <c r="T10" s="145"/>
      <c r="U10" s="145"/>
      <c r="V10" s="144"/>
      <c r="W10" s="145"/>
      <c r="X10" s="145"/>
      <c r="Y10" s="145"/>
      <c r="Z10" s="144"/>
      <c r="AA10" s="145"/>
      <c r="AB10" s="145"/>
      <c r="AC10" s="145"/>
      <c r="AD10" s="144"/>
      <c r="AE10" s="145"/>
      <c r="AF10" s="145"/>
      <c r="AG10" s="145"/>
      <c r="AH10" s="144"/>
      <c r="AI10" s="145"/>
      <c r="AJ10" s="145"/>
      <c r="AK10" s="145"/>
      <c r="AL10" s="144"/>
      <c r="AM10" s="145"/>
      <c r="AN10" s="145"/>
      <c r="AO10" s="145"/>
      <c r="AP10" s="144"/>
      <c r="AQ10" s="145"/>
      <c r="AR10" s="145"/>
      <c r="AS10" s="145"/>
      <c r="AT10" s="144"/>
      <c r="AU10" s="145"/>
      <c r="AV10" s="145"/>
      <c r="AW10" s="145"/>
      <c r="AX10" s="144"/>
      <c r="AY10" s="145"/>
      <c r="AZ10" s="145"/>
      <c r="BA10" s="145"/>
      <c r="BB10" s="144"/>
      <c r="BC10" s="145"/>
      <c r="BD10" s="145"/>
      <c r="BE10" s="145"/>
      <c r="BF10" s="144"/>
      <c r="BG10" s="145"/>
      <c r="BH10" s="145"/>
      <c r="BI10" s="145"/>
      <c r="BJ10" s="144"/>
      <c r="BK10" s="145"/>
      <c r="BL10" s="145"/>
      <c r="BM10" s="145"/>
      <c r="BN10" s="136"/>
      <c r="BO10" s="137"/>
      <c r="BP10" s="137"/>
      <c r="BQ10" s="22"/>
    </row>
    <row r="11" customFormat="false" ht="19.5" hidden="false" customHeight="true" outlineLevel="0" collapsed="false">
      <c r="A11" s="130" t="s">
        <v>38</v>
      </c>
      <c r="B11" s="134"/>
      <c r="C11" s="135"/>
      <c r="D11" s="135"/>
      <c r="E11" s="135"/>
      <c r="F11" s="134"/>
      <c r="G11" s="135"/>
      <c r="H11" s="135"/>
      <c r="I11" s="135"/>
      <c r="J11" s="131"/>
      <c r="K11" s="146"/>
      <c r="L11" s="146"/>
      <c r="M11" s="146"/>
      <c r="N11" s="134"/>
      <c r="O11" s="135"/>
      <c r="P11" s="135"/>
      <c r="Q11" s="135"/>
      <c r="R11" s="134"/>
      <c r="S11" s="135"/>
      <c r="T11" s="135"/>
      <c r="U11" s="135"/>
      <c r="V11" s="134"/>
      <c r="W11" s="135"/>
      <c r="X11" s="135"/>
      <c r="Y11" s="135"/>
      <c r="Z11" s="134"/>
      <c r="AA11" s="135"/>
      <c r="AB11" s="135"/>
      <c r="AC11" s="135"/>
      <c r="AD11" s="134"/>
      <c r="AE11" s="135"/>
      <c r="AF11" s="135"/>
      <c r="AG11" s="135"/>
      <c r="AH11" s="134"/>
      <c r="AI11" s="135"/>
      <c r="AJ11" s="135"/>
      <c r="AK11" s="135"/>
      <c r="AL11" s="134"/>
      <c r="AM11" s="135"/>
      <c r="AN11" s="135"/>
      <c r="AO11" s="135"/>
      <c r="AP11" s="134"/>
      <c r="AQ11" s="135"/>
      <c r="AR11" s="135"/>
      <c r="AS11" s="135"/>
      <c r="AT11" s="134"/>
      <c r="AU11" s="135"/>
      <c r="AV11" s="135"/>
      <c r="AW11" s="135"/>
      <c r="AX11" s="134"/>
      <c r="AY11" s="135"/>
      <c r="AZ11" s="135"/>
      <c r="BA11" s="135"/>
      <c r="BB11" s="134"/>
      <c r="BC11" s="135"/>
      <c r="BD11" s="135"/>
      <c r="BE11" s="135"/>
      <c r="BF11" s="134"/>
      <c r="BG11" s="135"/>
      <c r="BH11" s="135"/>
      <c r="BI11" s="135"/>
      <c r="BJ11" s="134"/>
      <c r="BK11" s="135"/>
      <c r="BL11" s="135"/>
      <c r="BM11" s="135"/>
      <c r="BN11" s="136" t="str">
        <f aca="false">Punkti!A11</f>
        <v>Jaunie Buki</v>
      </c>
      <c r="BO11" s="137" t="n">
        <f aca="false">SUM(Punkti!B11:BM11)</f>
        <v>0</v>
      </c>
      <c r="BP11" s="137" t="n">
        <f aca="false">SUM(Punkti!B12:BM12)</f>
        <v>0</v>
      </c>
      <c r="BQ11" s="22"/>
    </row>
    <row r="12" customFormat="false" ht="19.5" hidden="false" customHeight="true" outlineLevel="0" collapsed="false">
      <c r="A12" s="130"/>
      <c r="B12" s="138"/>
      <c r="C12" s="139"/>
      <c r="D12" s="139"/>
      <c r="E12" s="139"/>
      <c r="F12" s="138"/>
      <c r="G12" s="139"/>
      <c r="H12" s="139"/>
      <c r="I12" s="139"/>
      <c r="J12" s="138"/>
      <c r="K12" s="139"/>
      <c r="L12" s="139"/>
      <c r="M12" s="139"/>
      <c r="N12" s="138"/>
      <c r="O12" s="139"/>
      <c r="P12" s="139"/>
      <c r="Q12" s="139"/>
      <c r="R12" s="138"/>
      <c r="S12" s="139"/>
      <c r="T12" s="139"/>
      <c r="U12" s="139"/>
      <c r="V12" s="138"/>
      <c r="W12" s="139"/>
      <c r="X12" s="139"/>
      <c r="Y12" s="139"/>
      <c r="Z12" s="138"/>
      <c r="AA12" s="139"/>
      <c r="AB12" s="139"/>
      <c r="AC12" s="139"/>
      <c r="AD12" s="138"/>
      <c r="AE12" s="139"/>
      <c r="AF12" s="139"/>
      <c r="AG12" s="139"/>
      <c r="AH12" s="138"/>
      <c r="AI12" s="139"/>
      <c r="AJ12" s="139"/>
      <c r="AK12" s="139"/>
      <c r="AL12" s="138"/>
      <c r="AM12" s="139"/>
      <c r="AN12" s="139"/>
      <c r="AO12" s="139"/>
      <c r="AP12" s="138"/>
      <c r="AQ12" s="139"/>
      <c r="AR12" s="139"/>
      <c r="AS12" s="139"/>
      <c r="AT12" s="138"/>
      <c r="AU12" s="139"/>
      <c r="AV12" s="139"/>
      <c r="AW12" s="139"/>
      <c r="AX12" s="138"/>
      <c r="AY12" s="139"/>
      <c r="AZ12" s="139"/>
      <c r="BA12" s="139"/>
      <c r="BB12" s="138"/>
      <c r="BC12" s="139"/>
      <c r="BD12" s="139"/>
      <c r="BE12" s="139"/>
      <c r="BF12" s="138"/>
      <c r="BG12" s="139"/>
      <c r="BH12" s="139"/>
      <c r="BI12" s="139"/>
      <c r="BJ12" s="138"/>
      <c r="BK12" s="139"/>
      <c r="BL12" s="139"/>
      <c r="BM12" s="139"/>
      <c r="BN12" s="136"/>
      <c r="BO12" s="137"/>
      <c r="BP12" s="137"/>
      <c r="BQ12" s="22"/>
    </row>
    <row r="13" customFormat="false" ht="19.5" hidden="false" customHeight="true" outlineLevel="0" collapsed="false">
      <c r="A13" s="130"/>
      <c r="B13" s="144"/>
      <c r="C13" s="145"/>
      <c r="D13" s="145"/>
      <c r="E13" s="145"/>
      <c r="F13" s="144"/>
      <c r="G13" s="145"/>
      <c r="H13" s="145"/>
      <c r="I13" s="145"/>
      <c r="J13" s="141"/>
      <c r="K13" s="142"/>
      <c r="L13" s="142"/>
      <c r="M13" s="142"/>
      <c r="N13" s="144"/>
      <c r="O13" s="145"/>
      <c r="P13" s="145"/>
      <c r="Q13" s="145"/>
      <c r="R13" s="144"/>
      <c r="S13" s="145"/>
      <c r="T13" s="145"/>
      <c r="U13" s="145"/>
      <c r="V13" s="144"/>
      <c r="W13" s="145"/>
      <c r="X13" s="145"/>
      <c r="Y13" s="145"/>
      <c r="Z13" s="144"/>
      <c r="AA13" s="145"/>
      <c r="AB13" s="145"/>
      <c r="AC13" s="145"/>
      <c r="AD13" s="144"/>
      <c r="AE13" s="145"/>
      <c r="AF13" s="145"/>
      <c r="AG13" s="145"/>
      <c r="AH13" s="144"/>
      <c r="AI13" s="145"/>
      <c r="AJ13" s="145"/>
      <c r="AK13" s="145"/>
      <c r="AL13" s="144"/>
      <c r="AM13" s="145"/>
      <c r="AN13" s="145"/>
      <c r="AO13" s="145"/>
      <c r="AP13" s="144"/>
      <c r="AQ13" s="145"/>
      <c r="AR13" s="145"/>
      <c r="AS13" s="145"/>
      <c r="AT13" s="144"/>
      <c r="AU13" s="145"/>
      <c r="AV13" s="145"/>
      <c r="AW13" s="145"/>
      <c r="AX13" s="144"/>
      <c r="AY13" s="145"/>
      <c r="AZ13" s="145"/>
      <c r="BA13" s="145"/>
      <c r="BB13" s="144"/>
      <c r="BC13" s="145"/>
      <c r="BD13" s="145"/>
      <c r="BE13" s="145"/>
      <c r="BF13" s="144"/>
      <c r="BG13" s="145"/>
      <c r="BH13" s="145"/>
      <c r="BI13" s="145"/>
      <c r="BJ13" s="144"/>
      <c r="BK13" s="145"/>
      <c r="BL13" s="145"/>
      <c r="BM13" s="145"/>
      <c r="BN13" s="136"/>
      <c r="BO13" s="137"/>
      <c r="BP13" s="137"/>
      <c r="BQ13" s="22"/>
    </row>
    <row r="14" customFormat="false" ht="19.5" hidden="false" customHeight="true" outlineLevel="0" collapsed="false">
      <c r="A14" s="147" t="s">
        <v>39</v>
      </c>
      <c r="B14" s="134"/>
      <c r="C14" s="135"/>
      <c r="D14" s="135"/>
      <c r="E14" s="135"/>
      <c r="F14" s="134"/>
      <c r="G14" s="135"/>
      <c r="H14" s="135"/>
      <c r="I14" s="135"/>
      <c r="J14" s="134"/>
      <c r="K14" s="135"/>
      <c r="L14" s="135"/>
      <c r="M14" s="135"/>
      <c r="N14" s="131"/>
      <c r="O14" s="146"/>
      <c r="P14" s="146"/>
      <c r="Q14" s="146"/>
      <c r="R14" s="134"/>
      <c r="S14" s="135"/>
      <c r="T14" s="135"/>
      <c r="U14" s="135"/>
      <c r="V14" s="134"/>
      <c r="W14" s="135"/>
      <c r="X14" s="135"/>
      <c r="Y14" s="135"/>
      <c r="Z14" s="134"/>
      <c r="AA14" s="135"/>
      <c r="AB14" s="135"/>
      <c r="AC14" s="135"/>
      <c r="AD14" s="134"/>
      <c r="AE14" s="135"/>
      <c r="AF14" s="135"/>
      <c r="AG14" s="135"/>
      <c r="AH14" s="134"/>
      <c r="AI14" s="135"/>
      <c r="AJ14" s="135"/>
      <c r="AK14" s="135"/>
      <c r="AL14" s="134"/>
      <c r="AM14" s="135"/>
      <c r="AN14" s="135"/>
      <c r="AO14" s="135"/>
      <c r="AP14" s="134"/>
      <c r="AQ14" s="135"/>
      <c r="AR14" s="135"/>
      <c r="AS14" s="135"/>
      <c r="AT14" s="134"/>
      <c r="AU14" s="135"/>
      <c r="AV14" s="135"/>
      <c r="AW14" s="135"/>
      <c r="AX14" s="134"/>
      <c r="AY14" s="135"/>
      <c r="AZ14" s="135"/>
      <c r="BA14" s="135"/>
      <c r="BB14" s="134"/>
      <c r="BC14" s="135"/>
      <c r="BD14" s="135"/>
      <c r="BE14" s="135"/>
      <c r="BF14" s="134"/>
      <c r="BG14" s="135"/>
      <c r="BH14" s="135"/>
      <c r="BI14" s="135"/>
      <c r="BJ14" s="134"/>
      <c r="BK14" s="135"/>
      <c r="BL14" s="135"/>
      <c r="BM14" s="135"/>
      <c r="BN14" s="136" t="str">
        <f aca="false">Punkti!A14</f>
        <v>Pārdaugavas AVANGĀRDS</v>
      </c>
      <c r="BO14" s="137" t="n">
        <f aca="false">SUM(Punkti!B14:BM14)</f>
        <v>0</v>
      </c>
      <c r="BP14" s="137" t="n">
        <f aca="false">SUM(Punkti!B15:BM15)</f>
        <v>0</v>
      </c>
      <c r="BQ14" s="22"/>
    </row>
    <row r="15" customFormat="false" ht="19.5" hidden="false" customHeight="true" outlineLevel="0" collapsed="false">
      <c r="A15" s="147"/>
      <c r="B15" s="138"/>
      <c r="C15" s="139"/>
      <c r="D15" s="139"/>
      <c r="E15" s="139"/>
      <c r="F15" s="138"/>
      <c r="G15" s="139"/>
      <c r="H15" s="139"/>
      <c r="I15" s="139"/>
      <c r="J15" s="138"/>
      <c r="K15" s="139"/>
      <c r="L15" s="139"/>
      <c r="M15" s="139"/>
      <c r="N15" s="138"/>
      <c r="O15" s="139"/>
      <c r="P15" s="139"/>
      <c r="Q15" s="139"/>
      <c r="R15" s="138"/>
      <c r="S15" s="139"/>
      <c r="T15" s="139"/>
      <c r="U15" s="139"/>
      <c r="V15" s="138"/>
      <c r="W15" s="139"/>
      <c r="X15" s="139"/>
      <c r="Y15" s="139"/>
      <c r="Z15" s="138"/>
      <c r="AA15" s="139"/>
      <c r="AB15" s="139"/>
      <c r="AC15" s="139"/>
      <c r="AD15" s="138"/>
      <c r="AE15" s="139"/>
      <c r="AF15" s="139"/>
      <c r="AG15" s="139"/>
      <c r="AH15" s="138"/>
      <c r="AI15" s="139"/>
      <c r="AJ15" s="139"/>
      <c r="AK15" s="139"/>
      <c r="AL15" s="138"/>
      <c r="AM15" s="139"/>
      <c r="AN15" s="139"/>
      <c r="AO15" s="139"/>
      <c r="AP15" s="138"/>
      <c r="AQ15" s="139"/>
      <c r="AR15" s="139"/>
      <c r="AS15" s="139"/>
      <c r="AT15" s="138"/>
      <c r="AU15" s="139"/>
      <c r="AV15" s="139"/>
      <c r="AW15" s="139"/>
      <c r="AX15" s="138"/>
      <c r="AY15" s="139"/>
      <c r="AZ15" s="139"/>
      <c r="BA15" s="139"/>
      <c r="BB15" s="138"/>
      <c r="BC15" s="139"/>
      <c r="BD15" s="139"/>
      <c r="BE15" s="139"/>
      <c r="BF15" s="138"/>
      <c r="BG15" s="139"/>
      <c r="BH15" s="139"/>
      <c r="BI15" s="139"/>
      <c r="BJ15" s="138"/>
      <c r="BK15" s="139"/>
      <c r="BL15" s="139"/>
      <c r="BM15" s="139"/>
      <c r="BN15" s="136"/>
      <c r="BO15" s="137"/>
      <c r="BP15" s="137"/>
      <c r="BQ15" s="22"/>
    </row>
    <row r="16" customFormat="false" ht="19.5" hidden="false" customHeight="true" outlineLevel="0" collapsed="false">
      <c r="A16" s="147"/>
      <c r="B16" s="144"/>
      <c r="C16" s="145"/>
      <c r="D16" s="145"/>
      <c r="E16" s="145"/>
      <c r="F16" s="144"/>
      <c r="G16" s="145"/>
      <c r="H16" s="145"/>
      <c r="I16" s="145"/>
      <c r="J16" s="144"/>
      <c r="K16" s="145"/>
      <c r="L16" s="145"/>
      <c r="M16" s="148"/>
      <c r="N16" s="138"/>
      <c r="O16" s="139"/>
      <c r="P16" s="139"/>
      <c r="Q16" s="139"/>
      <c r="R16" s="144"/>
      <c r="S16" s="145"/>
      <c r="T16" s="145"/>
      <c r="U16" s="145"/>
      <c r="V16" s="144"/>
      <c r="W16" s="145"/>
      <c r="X16" s="145"/>
      <c r="Y16" s="145"/>
      <c r="Z16" s="144"/>
      <c r="AA16" s="145"/>
      <c r="AB16" s="145"/>
      <c r="AC16" s="145"/>
      <c r="AD16" s="144"/>
      <c r="AE16" s="145"/>
      <c r="AF16" s="145"/>
      <c r="AG16" s="145"/>
      <c r="AH16" s="144"/>
      <c r="AI16" s="145"/>
      <c r="AJ16" s="145"/>
      <c r="AK16" s="145"/>
      <c r="AL16" s="144"/>
      <c r="AM16" s="145"/>
      <c r="AN16" s="145"/>
      <c r="AO16" s="145"/>
      <c r="AP16" s="144"/>
      <c r="AQ16" s="145"/>
      <c r="AR16" s="145"/>
      <c r="AS16" s="145"/>
      <c r="AT16" s="144"/>
      <c r="AU16" s="145"/>
      <c r="AV16" s="145"/>
      <c r="AW16" s="145"/>
      <c r="AX16" s="144"/>
      <c r="AY16" s="145"/>
      <c r="AZ16" s="145"/>
      <c r="BA16" s="145"/>
      <c r="BB16" s="144"/>
      <c r="BC16" s="145"/>
      <c r="BD16" s="145"/>
      <c r="BE16" s="145"/>
      <c r="BF16" s="144"/>
      <c r="BG16" s="145"/>
      <c r="BH16" s="145"/>
      <c r="BI16" s="145"/>
      <c r="BJ16" s="144"/>
      <c r="BK16" s="145"/>
      <c r="BL16" s="145"/>
      <c r="BM16" s="145"/>
      <c r="BN16" s="136"/>
      <c r="BO16" s="137"/>
      <c r="BP16" s="137"/>
      <c r="BQ16" s="22"/>
    </row>
    <row r="17" customFormat="false" ht="19.5" hidden="false" customHeight="true" outlineLevel="0" collapsed="false">
      <c r="A17" s="149" t="s">
        <v>40</v>
      </c>
      <c r="B17" s="134"/>
      <c r="C17" s="135"/>
      <c r="D17" s="135"/>
      <c r="E17" s="135"/>
      <c r="F17" s="134"/>
      <c r="G17" s="135"/>
      <c r="H17" s="135"/>
      <c r="I17" s="135"/>
      <c r="J17" s="134"/>
      <c r="K17" s="135"/>
      <c r="L17" s="135"/>
      <c r="M17" s="135"/>
      <c r="N17" s="134"/>
      <c r="O17" s="135"/>
      <c r="P17" s="135"/>
      <c r="Q17" s="135"/>
      <c r="R17" s="131"/>
      <c r="S17" s="146"/>
      <c r="T17" s="146"/>
      <c r="U17" s="146"/>
      <c r="V17" s="134"/>
      <c r="W17" s="135"/>
      <c r="X17" s="135"/>
      <c r="Y17" s="135"/>
      <c r="Z17" s="134"/>
      <c r="AA17" s="135"/>
      <c r="AB17" s="135"/>
      <c r="AC17" s="135"/>
      <c r="AD17" s="134"/>
      <c r="AE17" s="135"/>
      <c r="AF17" s="135"/>
      <c r="AG17" s="135"/>
      <c r="AH17" s="134"/>
      <c r="AI17" s="135"/>
      <c r="AJ17" s="135"/>
      <c r="AK17" s="135"/>
      <c r="AL17" s="134"/>
      <c r="AM17" s="135"/>
      <c r="AN17" s="135"/>
      <c r="AO17" s="135"/>
      <c r="AP17" s="134"/>
      <c r="AQ17" s="135"/>
      <c r="AR17" s="135"/>
      <c r="AS17" s="135"/>
      <c r="AT17" s="134"/>
      <c r="AU17" s="135"/>
      <c r="AV17" s="135"/>
      <c r="AW17" s="135"/>
      <c r="AX17" s="134"/>
      <c r="AY17" s="135"/>
      <c r="AZ17" s="135"/>
      <c r="BA17" s="135"/>
      <c r="BB17" s="134"/>
      <c r="BC17" s="135"/>
      <c r="BD17" s="135"/>
      <c r="BE17" s="135"/>
      <c r="BF17" s="134"/>
      <c r="BG17" s="135"/>
      <c r="BH17" s="135"/>
      <c r="BI17" s="135"/>
      <c r="BJ17" s="134"/>
      <c r="BK17" s="135"/>
      <c r="BL17" s="135"/>
      <c r="BM17" s="135"/>
      <c r="BN17" s="136" t="str">
        <f aca="false">Punkti!A17</f>
        <v>Liquide Time</v>
      </c>
      <c r="BO17" s="137" t="n">
        <f aca="false">SUM(Punkti!B17:BM17)</f>
        <v>0</v>
      </c>
      <c r="BP17" s="137" t="n">
        <f aca="false">SUM(Punkti!B18:BM18)</f>
        <v>0</v>
      </c>
      <c r="BQ17" s="22"/>
    </row>
    <row r="18" customFormat="false" ht="19.5" hidden="false" customHeight="true" outlineLevel="0" collapsed="false">
      <c r="A18" s="149"/>
      <c r="B18" s="138"/>
      <c r="C18" s="139"/>
      <c r="D18" s="139"/>
      <c r="E18" s="139"/>
      <c r="F18" s="138"/>
      <c r="G18" s="139"/>
      <c r="H18" s="139"/>
      <c r="I18" s="139"/>
      <c r="J18" s="138"/>
      <c r="K18" s="139"/>
      <c r="L18" s="139"/>
      <c r="M18" s="139"/>
      <c r="N18" s="138"/>
      <c r="O18" s="139"/>
      <c r="P18" s="139"/>
      <c r="Q18" s="139"/>
      <c r="R18" s="138"/>
      <c r="S18" s="139"/>
      <c r="T18" s="139"/>
      <c r="U18" s="139"/>
      <c r="V18" s="138"/>
      <c r="W18" s="139"/>
      <c r="X18" s="139"/>
      <c r="Y18" s="139"/>
      <c r="Z18" s="138"/>
      <c r="AA18" s="139"/>
      <c r="AB18" s="139"/>
      <c r="AC18" s="139"/>
      <c r="AD18" s="138"/>
      <c r="AE18" s="139"/>
      <c r="AF18" s="139"/>
      <c r="AG18" s="139"/>
      <c r="AH18" s="138"/>
      <c r="AI18" s="139"/>
      <c r="AJ18" s="139"/>
      <c r="AK18" s="139"/>
      <c r="AL18" s="138"/>
      <c r="AM18" s="139"/>
      <c r="AN18" s="139"/>
      <c r="AO18" s="139"/>
      <c r="AP18" s="138"/>
      <c r="AQ18" s="139"/>
      <c r="AR18" s="139"/>
      <c r="AS18" s="139"/>
      <c r="AT18" s="138"/>
      <c r="AU18" s="139"/>
      <c r="AV18" s="139"/>
      <c r="AW18" s="139"/>
      <c r="AX18" s="138"/>
      <c r="AY18" s="139"/>
      <c r="AZ18" s="139"/>
      <c r="BA18" s="139"/>
      <c r="BB18" s="138"/>
      <c r="BC18" s="139"/>
      <c r="BD18" s="139"/>
      <c r="BE18" s="139"/>
      <c r="BF18" s="138"/>
      <c r="BG18" s="139"/>
      <c r="BH18" s="139"/>
      <c r="BI18" s="139"/>
      <c r="BJ18" s="138"/>
      <c r="BK18" s="139"/>
      <c r="BL18" s="139"/>
      <c r="BM18" s="139"/>
      <c r="BN18" s="136"/>
      <c r="BO18" s="137"/>
      <c r="BP18" s="137"/>
      <c r="BQ18" s="22"/>
    </row>
    <row r="19" customFormat="false" ht="19.5" hidden="false" customHeight="true" outlineLevel="0" collapsed="false">
      <c r="A19" s="149"/>
      <c r="B19" s="144"/>
      <c r="C19" s="145"/>
      <c r="D19" s="145"/>
      <c r="E19" s="145"/>
      <c r="F19" s="144"/>
      <c r="G19" s="145"/>
      <c r="H19" s="145"/>
      <c r="I19" s="145"/>
      <c r="J19" s="144"/>
      <c r="K19" s="145"/>
      <c r="L19" s="145"/>
      <c r="M19" s="145"/>
      <c r="N19" s="144"/>
      <c r="O19" s="145"/>
      <c r="P19" s="145"/>
      <c r="Q19" s="145"/>
      <c r="R19" s="138"/>
      <c r="S19" s="139"/>
      <c r="T19" s="139"/>
      <c r="U19" s="139"/>
      <c r="V19" s="144"/>
      <c r="W19" s="145"/>
      <c r="X19" s="145"/>
      <c r="Y19" s="145"/>
      <c r="Z19" s="144"/>
      <c r="AA19" s="145"/>
      <c r="AB19" s="145"/>
      <c r="AC19" s="145"/>
      <c r="AD19" s="144"/>
      <c r="AE19" s="145"/>
      <c r="AF19" s="145"/>
      <c r="AG19" s="145"/>
      <c r="AH19" s="144"/>
      <c r="AI19" s="145"/>
      <c r="AJ19" s="145"/>
      <c r="AK19" s="145"/>
      <c r="AL19" s="144"/>
      <c r="AM19" s="145"/>
      <c r="AN19" s="145"/>
      <c r="AO19" s="145"/>
      <c r="AP19" s="144"/>
      <c r="AQ19" s="145"/>
      <c r="AR19" s="145"/>
      <c r="AS19" s="145"/>
      <c r="AT19" s="144"/>
      <c r="AU19" s="145"/>
      <c r="AV19" s="145"/>
      <c r="AW19" s="145"/>
      <c r="AX19" s="144"/>
      <c r="AY19" s="145"/>
      <c r="AZ19" s="145"/>
      <c r="BA19" s="145"/>
      <c r="BB19" s="144"/>
      <c r="BC19" s="145"/>
      <c r="BD19" s="145"/>
      <c r="BE19" s="145"/>
      <c r="BF19" s="144"/>
      <c r="BG19" s="145"/>
      <c r="BH19" s="145"/>
      <c r="BI19" s="145"/>
      <c r="BJ19" s="144"/>
      <c r="BK19" s="145"/>
      <c r="BL19" s="145"/>
      <c r="BM19" s="145"/>
      <c r="BN19" s="136"/>
      <c r="BO19" s="137"/>
      <c r="BP19" s="137"/>
      <c r="BQ19" s="22"/>
    </row>
    <row r="20" customFormat="false" ht="19.5" hidden="false" customHeight="true" outlineLevel="0" collapsed="false">
      <c r="A20" s="147" t="s">
        <v>41</v>
      </c>
      <c r="B20" s="134"/>
      <c r="C20" s="135"/>
      <c r="D20" s="135"/>
      <c r="E20" s="135"/>
      <c r="F20" s="134"/>
      <c r="G20" s="135"/>
      <c r="H20" s="135"/>
      <c r="I20" s="135"/>
      <c r="J20" s="134"/>
      <c r="K20" s="135"/>
      <c r="L20" s="135"/>
      <c r="M20" s="135"/>
      <c r="N20" s="134"/>
      <c r="O20" s="135"/>
      <c r="P20" s="135"/>
      <c r="Q20" s="135"/>
      <c r="R20" s="134"/>
      <c r="S20" s="135"/>
      <c r="T20" s="135"/>
      <c r="U20" s="135"/>
      <c r="V20" s="131"/>
      <c r="W20" s="132"/>
      <c r="X20" s="132"/>
      <c r="Y20" s="133"/>
      <c r="Z20" s="134"/>
      <c r="AA20" s="135"/>
      <c r="AB20" s="135"/>
      <c r="AC20" s="135"/>
      <c r="AD20" s="134"/>
      <c r="AE20" s="135"/>
      <c r="AF20" s="135"/>
      <c r="AG20" s="135"/>
      <c r="AH20" s="134"/>
      <c r="AI20" s="135"/>
      <c r="AJ20" s="135"/>
      <c r="AK20" s="135"/>
      <c r="AL20" s="134"/>
      <c r="AM20" s="135"/>
      <c r="AN20" s="135"/>
      <c r="AO20" s="135"/>
      <c r="AP20" s="134"/>
      <c r="AQ20" s="135"/>
      <c r="AR20" s="135"/>
      <c r="AS20" s="135"/>
      <c r="AT20" s="134"/>
      <c r="AU20" s="135"/>
      <c r="AV20" s="135"/>
      <c r="AW20" s="135"/>
      <c r="AX20" s="134"/>
      <c r="AY20" s="135"/>
      <c r="AZ20" s="135"/>
      <c r="BA20" s="135"/>
      <c r="BB20" s="134"/>
      <c r="BC20" s="135"/>
      <c r="BD20" s="135"/>
      <c r="BE20" s="135"/>
      <c r="BF20" s="134"/>
      <c r="BG20" s="135"/>
      <c r="BH20" s="135"/>
      <c r="BI20" s="135"/>
      <c r="BJ20" s="134"/>
      <c r="BK20" s="135"/>
      <c r="BL20" s="135"/>
      <c r="BM20" s="135"/>
      <c r="BN20" s="136" t="str">
        <f aca="false">Punkti!A20</f>
        <v>RR Dziednieks</v>
      </c>
      <c r="BO20" s="137" t="n">
        <f aca="false">SUM(Punkti!B20:BM20)</f>
        <v>0</v>
      </c>
      <c r="BP20" s="137" t="n">
        <f aca="false">SUM(Punkti!B21:BM21)</f>
        <v>0</v>
      </c>
      <c r="BQ20" s="22"/>
    </row>
    <row r="21" customFormat="false" ht="19.5" hidden="false" customHeight="true" outlineLevel="0" collapsed="false">
      <c r="A21" s="147"/>
      <c r="B21" s="138"/>
      <c r="C21" s="139"/>
      <c r="D21" s="139"/>
      <c r="E21" s="139"/>
      <c r="F21" s="138"/>
      <c r="G21" s="139"/>
      <c r="H21" s="139"/>
      <c r="I21" s="139"/>
      <c r="J21" s="138"/>
      <c r="K21" s="139"/>
      <c r="L21" s="139"/>
      <c r="M21" s="139"/>
      <c r="N21" s="138"/>
      <c r="O21" s="139"/>
      <c r="P21" s="139"/>
      <c r="Q21" s="139"/>
      <c r="R21" s="138"/>
      <c r="S21" s="139"/>
      <c r="T21" s="139"/>
      <c r="U21" s="139"/>
      <c r="V21" s="138"/>
      <c r="W21" s="139"/>
      <c r="X21" s="139"/>
      <c r="Y21" s="140"/>
      <c r="Z21" s="138"/>
      <c r="AA21" s="139"/>
      <c r="AB21" s="139"/>
      <c r="AC21" s="139"/>
      <c r="AD21" s="138"/>
      <c r="AE21" s="139"/>
      <c r="AF21" s="139"/>
      <c r="AG21" s="139"/>
      <c r="AH21" s="138"/>
      <c r="AI21" s="139"/>
      <c r="AJ21" s="139"/>
      <c r="AK21" s="139"/>
      <c r="AL21" s="138"/>
      <c r="AM21" s="139"/>
      <c r="AN21" s="139"/>
      <c r="AO21" s="139"/>
      <c r="AP21" s="138"/>
      <c r="AQ21" s="139"/>
      <c r="AR21" s="139"/>
      <c r="AS21" s="139"/>
      <c r="AT21" s="138"/>
      <c r="AU21" s="139"/>
      <c r="AV21" s="139"/>
      <c r="AW21" s="139"/>
      <c r="AX21" s="138"/>
      <c r="AY21" s="139"/>
      <c r="AZ21" s="139"/>
      <c r="BA21" s="139"/>
      <c r="BB21" s="138"/>
      <c r="BC21" s="139"/>
      <c r="BD21" s="139"/>
      <c r="BE21" s="139"/>
      <c r="BF21" s="138"/>
      <c r="BG21" s="139"/>
      <c r="BH21" s="139"/>
      <c r="BI21" s="139"/>
      <c r="BJ21" s="138"/>
      <c r="BK21" s="139"/>
      <c r="BL21" s="139"/>
      <c r="BM21" s="139"/>
      <c r="BN21" s="136"/>
      <c r="BO21" s="137"/>
      <c r="BP21" s="137"/>
      <c r="BQ21" s="22"/>
    </row>
    <row r="22" customFormat="false" ht="19.5" hidden="false" customHeight="true" outlineLevel="0" collapsed="false">
      <c r="A22" s="147"/>
      <c r="B22" s="144"/>
      <c r="C22" s="145"/>
      <c r="D22" s="145"/>
      <c r="E22" s="145"/>
      <c r="F22" s="144"/>
      <c r="G22" s="145"/>
      <c r="H22" s="145"/>
      <c r="I22" s="145"/>
      <c r="J22" s="144"/>
      <c r="K22" s="145"/>
      <c r="L22" s="145"/>
      <c r="M22" s="145"/>
      <c r="N22" s="144"/>
      <c r="O22" s="145"/>
      <c r="P22" s="145"/>
      <c r="Q22" s="145"/>
      <c r="R22" s="144"/>
      <c r="S22" s="145"/>
      <c r="T22" s="145"/>
      <c r="U22" s="145"/>
      <c r="V22" s="141"/>
      <c r="W22" s="142"/>
      <c r="X22" s="142"/>
      <c r="Y22" s="143"/>
      <c r="Z22" s="144"/>
      <c r="AA22" s="145"/>
      <c r="AB22" s="145"/>
      <c r="AC22" s="145"/>
      <c r="AD22" s="144"/>
      <c r="AE22" s="145"/>
      <c r="AF22" s="145"/>
      <c r="AG22" s="145"/>
      <c r="AH22" s="144"/>
      <c r="AI22" s="145"/>
      <c r="AJ22" s="145"/>
      <c r="AK22" s="145"/>
      <c r="AL22" s="144"/>
      <c r="AM22" s="145"/>
      <c r="AN22" s="145"/>
      <c r="AO22" s="145"/>
      <c r="AP22" s="144"/>
      <c r="AQ22" s="145"/>
      <c r="AR22" s="145"/>
      <c r="AS22" s="145"/>
      <c r="AT22" s="144"/>
      <c r="AU22" s="145"/>
      <c r="AV22" s="145"/>
      <c r="AW22" s="145"/>
      <c r="AX22" s="144"/>
      <c r="AY22" s="145"/>
      <c r="AZ22" s="145"/>
      <c r="BA22" s="145"/>
      <c r="BB22" s="144"/>
      <c r="BC22" s="145"/>
      <c r="BD22" s="145"/>
      <c r="BE22" s="145"/>
      <c r="BF22" s="144"/>
      <c r="BG22" s="145"/>
      <c r="BH22" s="145"/>
      <c r="BI22" s="145"/>
      <c r="BJ22" s="144"/>
      <c r="BK22" s="145"/>
      <c r="BL22" s="145"/>
      <c r="BM22" s="145"/>
      <c r="BN22" s="136"/>
      <c r="BO22" s="137"/>
      <c r="BP22" s="137"/>
      <c r="BQ22" s="22"/>
    </row>
    <row r="23" customFormat="false" ht="19.5" hidden="false" customHeight="true" outlineLevel="0" collapsed="false">
      <c r="A23" s="149" t="s">
        <v>42</v>
      </c>
      <c r="B23" s="134"/>
      <c r="C23" s="135"/>
      <c r="D23" s="135"/>
      <c r="E23" s="135"/>
      <c r="F23" s="134"/>
      <c r="G23" s="135"/>
      <c r="H23" s="135"/>
      <c r="I23" s="135"/>
      <c r="J23" s="134"/>
      <c r="K23" s="135"/>
      <c r="L23" s="135"/>
      <c r="M23" s="135"/>
      <c r="N23" s="134"/>
      <c r="O23" s="135"/>
      <c r="P23" s="135"/>
      <c r="Q23" s="135"/>
      <c r="R23" s="134"/>
      <c r="S23" s="135"/>
      <c r="T23" s="135"/>
      <c r="U23" s="135"/>
      <c r="V23" s="134"/>
      <c r="W23" s="135"/>
      <c r="X23" s="135"/>
      <c r="Y23" s="135"/>
      <c r="Z23" s="131"/>
      <c r="AA23" s="132"/>
      <c r="AB23" s="132"/>
      <c r="AC23" s="133"/>
      <c r="AD23" s="134"/>
      <c r="AE23" s="135"/>
      <c r="AF23" s="135"/>
      <c r="AG23" s="135"/>
      <c r="AH23" s="134"/>
      <c r="AI23" s="135"/>
      <c r="AJ23" s="135"/>
      <c r="AK23" s="135"/>
      <c r="AL23" s="134"/>
      <c r="AM23" s="135"/>
      <c r="AN23" s="135"/>
      <c r="AO23" s="135"/>
      <c r="AP23" s="134"/>
      <c r="AQ23" s="135"/>
      <c r="AR23" s="135"/>
      <c r="AS23" s="135"/>
      <c r="AT23" s="134"/>
      <c r="AU23" s="135"/>
      <c r="AV23" s="135"/>
      <c r="AW23" s="135"/>
      <c r="AX23" s="134"/>
      <c r="AY23" s="135"/>
      <c r="AZ23" s="135"/>
      <c r="BA23" s="135"/>
      <c r="BB23" s="134"/>
      <c r="BC23" s="135"/>
      <c r="BD23" s="135"/>
      <c r="BE23" s="135"/>
      <c r="BF23" s="134"/>
      <c r="BG23" s="135"/>
      <c r="BH23" s="135"/>
      <c r="BI23" s="135"/>
      <c r="BJ23" s="134"/>
      <c r="BK23" s="135"/>
      <c r="BL23" s="135"/>
      <c r="BM23" s="135"/>
      <c r="BN23" s="136" t="str">
        <f aca="false">Punkti!A23</f>
        <v>Šarmageddon</v>
      </c>
      <c r="BO23" s="137" t="n">
        <f aca="false">SUM(Punkti!B23:BM23)</f>
        <v>0</v>
      </c>
      <c r="BP23" s="137" t="n">
        <f aca="false">SUM(Punkti!B24:BM24)</f>
        <v>0</v>
      </c>
      <c r="BQ23" s="22"/>
    </row>
    <row r="24" customFormat="false" ht="19.5" hidden="false" customHeight="true" outlineLevel="0" collapsed="false">
      <c r="A24" s="149"/>
      <c r="B24" s="138"/>
      <c r="C24" s="139"/>
      <c r="D24" s="139"/>
      <c r="E24" s="139"/>
      <c r="F24" s="138"/>
      <c r="G24" s="139"/>
      <c r="H24" s="139"/>
      <c r="I24" s="139"/>
      <c r="J24" s="138"/>
      <c r="K24" s="139"/>
      <c r="L24" s="139"/>
      <c r="M24" s="139"/>
      <c r="N24" s="138"/>
      <c r="O24" s="139"/>
      <c r="P24" s="139"/>
      <c r="Q24" s="139"/>
      <c r="R24" s="138"/>
      <c r="S24" s="139"/>
      <c r="T24" s="139"/>
      <c r="U24" s="139"/>
      <c r="V24" s="138"/>
      <c r="W24" s="139"/>
      <c r="X24" s="139"/>
      <c r="Y24" s="139"/>
      <c r="Z24" s="138"/>
      <c r="AA24" s="139"/>
      <c r="AB24" s="139"/>
      <c r="AC24" s="140"/>
      <c r="AD24" s="138"/>
      <c r="AE24" s="139"/>
      <c r="AF24" s="139"/>
      <c r="AG24" s="139"/>
      <c r="AH24" s="138"/>
      <c r="AI24" s="139"/>
      <c r="AJ24" s="139"/>
      <c r="AK24" s="139"/>
      <c r="AL24" s="138"/>
      <c r="AM24" s="139"/>
      <c r="AN24" s="139"/>
      <c r="AO24" s="139"/>
      <c r="AP24" s="138"/>
      <c r="AQ24" s="139"/>
      <c r="AR24" s="139"/>
      <c r="AS24" s="139"/>
      <c r="AT24" s="138"/>
      <c r="AU24" s="139"/>
      <c r="AV24" s="139"/>
      <c r="AW24" s="139"/>
      <c r="AX24" s="138"/>
      <c r="AY24" s="139"/>
      <c r="AZ24" s="139"/>
      <c r="BA24" s="139"/>
      <c r="BB24" s="138"/>
      <c r="BC24" s="139"/>
      <c r="BD24" s="139"/>
      <c r="BE24" s="139"/>
      <c r="BF24" s="138"/>
      <c r="BG24" s="139"/>
      <c r="BH24" s="139"/>
      <c r="BI24" s="139"/>
      <c r="BJ24" s="138"/>
      <c r="BK24" s="139"/>
      <c r="BL24" s="139"/>
      <c r="BM24" s="139"/>
      <c r="BN24" s="136"/>
      <c r="BO24" s="137"/>
      <c r="BP24" s="137"/>
      <c r="BQ24" s="22"/>
    </row>
    <row r="25" customFormat="false" ht="19.5" hidden="false" customHeight="true" outlineLevel="0" collapsed="false">
      <c r="A25" s="149"/>
      <c r="B25" s="144"/>
      <c r="C25" s="145"/>
      <c r="D25" s="145"/>
      <c r="E25" s="145"/>
      <c r="F25" s="144"/>
      <c r="G25" s="145"/>
      <c r="H25" s="145"/>
      <c r="I25" s="145"/>
      <c r="J25" s="144"/>
      <c r="K25" s="145"/>
      <c r="L25" s="145"/>
      <c r="M25" s="145"/>
      <c r="N25" s="144"/>
      <c r="O25" s="145"/>
      <c r="P25" s="145"/>
      <c r="Q25" s="145"/>
      <c r="R25" s="144"/>
      <c r="S25" s="145"/>
      <c r="T25" s="145"/>
      <c r="U25" s="145"/>
      <c r="V25" s="144"/>
      <c r="W25" s="145"/>
      <c r="X25" s="145"/>
      <c r="Y25" s="145"/>
      <c r="Z25" s="141"/>
      <c r="AA25" s="142"/>
      <c r="AB25" s="142"/>
      <c r="AC25" s="143"/>
      <c r="AD25" s="144"/>
      <c r="AE25" s="145"/>
      <c r="AF25" s="145"/>
      <c r="AG25" s="145"/>
      <c r="AH25" s="144"/>
      <c r="AI25" s="145"/>
      <c r="AJ25" s="145"/>
      <c r="AK25" s="145"/>
      <c r="AL25" s="144"/>
      <c r="AM25" s="145"/>
      <c r="AN25" s="145"/>
      <c r="AO25" s="145"/>
      <c r="AP25" s="144"/>
      <c r="AQ25" s="145"/>
      <c r="AR25" s="145"/>
      <c r="AS25" s="145"/>
      <c r="AT25" s="144"/>
      <c r="AU25" s="145"/>
      <c r="AV25" s="145"/>
      <c r="AW25" s="145"/>
      <c r="AX25" s="144"/>
      <c r="AY25" s="145"/>
      <c r="AZ25" s="145"/>
      <c r="BA25" s="145"/>
      <c r="BB25" s="144"/>
      <c r="BC25" s="145"/>
      <c r="BD25" s="145"/>
      <c r="BE25" s="145"/>
      <c r="BF25" s="144"/>
      <c r="BG25" s="145"/>
      <c r="BH25" s="145"/>
      <c r="BI25" s="145"/>
      <c r="BJ25" s="144"/>
      <c r="BK25" s="145"/>
      <c r="BL25" s="145"/>
      <c r="BM25" s="145"/>
      <c r="BN25" s="136"/>
      <c r="BO25" s="137"/>
      <c r="BP25" s="137"/>
      <c r="BQ25" s="22"/>
    </row>
    <row r="26" customFormat="false" ht="19.5" hidden="false" customHeight="true" outlineLevel="0" collapsed="false">
      <c r="A26" s="149" t="s">
        <v>43</v>
      </c>
      <c r="B26" s="134"/>
      <c r="C26" s="135"/>
      <c r="D26" s="135"/>
      <c r="E26" s="135"/>
      <c r="F26" s="134"/>
      <c r="G26" s="135"/>
      <c r="H26" s="135"/>
      <c r="I26" s="135"/>
      <c r="J26" s="134"/>
      <c r="K26" s="135"/>
      <c r="L26" s="135"/>
      <c r="M26" s="135"/>
      <c r="N26" s="134"/>
      <c r="O26" s="135"/>
      <c r="P26" s="135"/>
      <c r="Q26" s="135"/>
      <c r="R26" s="134"/>
      <c r="S26" s="135"/>
      <c r="T26" s="135"/>
      <c r="U26" s="135"/>
      <c r="V26" s="134"/>
      <c r="W26" s="135"/>
      <c r="X26" s="135"/>
      <c r="Y26" s="135"/>
      <c r="Z26" s="134"/>
      <c r="AA26" s="135"/>
      <c r="AB26" s="135"/>
      <c r="AC26" s="135"/>
      <c r="AD26" s="131"/>
      <c r="AE26" s="132"/>
      <c r="AF26" s="132"/>
      <c r="AG26" s="133"/>
      <c r="AH26" s="134"/>
      <c r="AI26" s="135"/>
      <c r="AJ26" s="135"/>
      <c r="AK26" s="135"/>
      <c r="AL26" s="134"/>
      <c r="AM26" s="135"/>
      <c r="AN26" s="135"/>
      <c r="AO26" s="135"/>
      <c r="AP26" s="134"/>
      <c r="AQ26" s="135"/>
      <c r="AR26" s="135"/>
      <c r="AS26" s="135"/>
      <c r="AT26" s="134"/>
      <c r="AU26" s="135"/>
      <c r="AV26" s="135"/>
      <c r="AW26" s="135"/>
      <c r="AX26" s="134"/>
      <c r="AY26" s="135"/>
      <c r="AZ26" s="135"/>
      <c r="BA26" s="135"/>
      <c r="BB26" s="134"/>
      <c r="BC26" s="135"/>
      <c r="BD26" s="135"/>
      <c r="BE26" s="135"/>
      <c r="BF26" s="134"/>
      <c r="BG26" s="135"/>
      <c r="BH26" s="135"/>
      <c r="BI26" s="135"/>
      <c r="BJ26" s="134"/>
      <c r="BK26" s="135"/>
      <c r="BL26" s="135"/>
      <c r="BM26" s="135"/>
      <c r="BN26" s="136" t="str">
        <f aca="false">Punkti!A26</f>
        <v>Universal Services</v>
      </c>
      <c r="BO26" s="137" t="n">
        <f aca="false">SUM(Punkti!B26:BM26)</f>
        <v>0</v>
      </c>
      <c r="BP26" s="137" t="n">
        <f aca="false">SUM(Punkti!B27:BM27)</f>
        <v>0</v>
      </c>
      <c r="BQ26" s="22"/>
    </row>
    <row r="27" customFormat="false" ht="19.5" hidden="false" customHeight="true" outlineLevel="0" collapsed="false">
      <c r="A27" s="149"/>
      <c r="B27" s="138"/>
      <c r="C27" s="139"/>
      <c r="D27" s="139"/>
      <c r="E27" s="139"/>
      <c r="F27" s="138"/>
      <c r="G27" s="139"/>
      <c r="H27" s="139"/>
      <c r="I27" s="139"/>
      <c r="J27" s="138"/>
      <c r="K27" s="139"/>
      <c r="L27" s="139"/>
      <c r="M27" s="139"/>
      <c r="N27" s="138"/>
      <c r="O27" s="139"/>
      <c r="P27" s="139"/>
      <c r="Q27" s="139"/>
      <c r="R27" s="138"/>
      <c r="S27" s="139"/>
      <c r="T27" s="139"/>
      <c r="U27" s="139"/>
      <c r="V27" s="138"/>
      <c r="W27" s="139"/>
      <c r="X27" s="139"/>
      <c r="Y27" s="139"/>
      <c r="Z27" s="138"/>
      <c r="AA27" s="139"/>
      <c r="AB27" s="139"/>
      <c r="AC27" s="139"/>
      <c r="AD27" s="138"/>
      <c r="AE27" s="139"/>
      <c r="AF27" s="139"/>
      <c r="AG27" s="140"/>
      <c r="AH27" s="138"/>
      <c r="AI27" s="139"/>
      <c r="AJ27" s="139"/>
      <c r="AK27" s="139"/>
      <c r="AL27" s="138"/>
      <c r="AM27" s="139"/>
      <c r="AN27" s="139"/>
      <c r="AO27" s="139"/>
      <c r="AP27" s="138"/>
      <c r="AQ27" s="139"/>
      <c r="AR27" s="139"/>
      <c r="AS27" s="139"/>
      <c r="AT27" s="138"/>
      <c r="AU27" s="139"/>
      <c r="AV27" s="139"/>
      <c r="AW27" s="139"/>
      <c r="AX27" s="138"/>
      <c r="AY27" s="139"/>
      <c r="AZ27" s="139"/>
      <c r="BA27" s="139"/>
      <c r="BB27" s="138"/>
      <c r="BC27" s="139"/>
      <c r="BD27" s="139"/>
      <c r="BE27" s="139"/>
      <c r="BF27" s="138"/>
      <c r="BG27" s="139"/>
      <c r="BH27" s="139"/>
      <c r="BI27" s="139"/>
      <c r="BJ27" s="138"/>
      <c r="BK27" s="139"/>
      <c r="BL27" s="139"/>
      <c r="BM27" s="139"/>
      <c r="BN27" s="136"/>
      <c r="BO27" s="137"/>
      <c r="BP27" s="137"/>
      <c r="BQ27" s="22"/>
    </row>
    <row r="28" customFormat="false" ht="19.5" hidden="false" customHeight="true" outlineLevel="0" collapsed="false">
      <c r="A28" s="149"/>
      <c r="B28" s="144"/>
      <c r="C28" s="145"/>
      <c r="D28" s="145"/>
      <c r="E28" s="145"/>
      <c r="F28" s="144"/>
      <c r="G28" s="145"/>
      <c r="H28" s="145"/>
      <c r="I28" s="145"/>
      <c r="J28" s="144"/>
      <c r="K28" s="145"/>
      <c r="L28" s="145"/>
      <c r="M28" s="145"/>
      <c r="N28" s="144"/>
      <c r="O28" s="145"/>
      <c r="P28" s="145"/>
      <c r="Q28" s="145"/>
      <c r="R28" s="144"/>
      <c r="S28" s="145"/>
      <c r="T28" s="145"/>
      <c r="U28" s="145"/>
      <c r="V28" s="144"/>
      <c r="W28" s="145"/>
      <c r="X28" s="145"/>
      <c r="Y28" s="145"/>
      <c r="Z28" s="144"/>
      <c r="AA28" s="145"/>
      <c r="AB28" s="145"/>
      <c r="AC28" s="145"/>
      <c r="AD28" s="141"/>
      <c r="AE28" s="142"/>
      <c r="AF28" s="142"/>
      <c r="AG28" s="143"/>
      <c r="AH28" s="144"/>
      <c r="AI28" s="145"/>
      <c r="AJ28" s="145"/>
      <c r="AK28" s="145"/>
      <c r="AL28" s="144"/>
      <c r="AM28" s="145"/>
      <c r="AN28" s="145"/>
      <c r="AO28" s="145"/>
      <c r="AP28" s="144"/>
      <c r="AQ28" s="145"/>
      <c r="AR28" s="145"/>
      <c r="AS28" s="145"/>
      <c r="AT28" s="144"/>
      <c r="AU28" s="145"/>
      <c r="AV28" s="145"/>
      <c r="AW28" s="145"/>
      <c r="AX28" s="144"/>
      <c r="AY28" s="145"/>
      <c r="AZ28" s="145"/>
      <c r="BA28" s="145"/>
      <c r="BB28" s="144"/>
      <c r="BC28" s="145"/>
      <c r="BD28" s="145"/>
      <c r="BE28" s="145"/>
      <c r="BF28" s="144"/>
      <c r="BG28" s="145"/>
      <c r="BH28" s="145"/>
      <c r="BI28" s="145"/>
      <c r="BJ28" s="144"/>
      <c r="BK28" s="145"/>
      <c r="BL28" s="145"/>
      <c r="BM28" s="145"/>
      <c r="BN28" s="136"/>
      <c r="BO28" s="137"/>
      <c r="BP28" s="137"/>
      <c r="BQ28" s="22"/>
    </row>
    <row r="29" customFormat="false" ht="19.5" hidden="false" customHeight="true" outlineLevel="0" collapsed="false">
      <c r="A29" s="150" t="s">
        <v>44</v>
      </c>
      <c r="B29" s="151"/>
      <c r="C29" s="152"/>
      <c r="D29" s="152"/>
      <c r="E29" s="152"/>
      <c r="F29" s="151"/>
      <c r="G29" s="152"/>
      <c r="H29" s="152"/>
      <c r="I29" s="152"/>
      <c r="J29" s="151"/>
      <c r="K29" s="152"/>
      <c r="L29" s="152"/>
      <c r="M29" s="152"/>
      <c r="N29" s="151"/>
      <c r="O29" s="152"/>
      <c r="P29" s="152"/>
      <c r="Q29" s="152"/>
      <c r="R29" s="151"/>
      <c r="S29" s="152"/>
      <c r="T29" s="152"/>
      <c r="U29" s="152"/>
      <c r="V29" s="151"/>
      <c r="W29" s="152"/>
      <c r="X29" s="152"/>
      <c r="Y29" s="152"/>
      <c r="Z29" s="151"/>
      <c r="AA29" s="152"/>
      <c r="AB29" s="152"/>
      <c r="AC29" s="152"/>
      <c r="AD29" s="151"/>
      <c r="AE29" s="152"/>
      <c r="AF29" s="152"/>
      <c r="AG29" s="152"/>
      <c r="AH29" s="153"/>
      <c r="AI29" s="154"/>
      <c r="AJ29" s="154"/>
      <c r="AK29" s="155"/>
      <c r="AL29" s="151"/>
      <c r="AM29" s="152"/>
      <c r="AN29" s="152"/>
      <c r="AO29" s="152"/>
      <c r="AP29" s="151"/>
      <c r="AQ29" s="152"/>
      <c r="AR29" s="152"/>
      <c r="AS29" s="152"/>
      <c r="AT29" s="151"/>
      <c r="AU29" s="152"/>
      <c r="AV29" s="152"/>
      <c r="AW29" s="152"/>
      <c r="AX29" s="151"/>
      <c r="AY29" s="152"/>
      <c r="AZ29" s="152"/>
      <c r="BA29" s="152"/>
      <c r="BB29" s="151"/>
      <c r="BC29" s="152"/>
      <c r="BD29" s="152"/>
      <c r="BE29" s="152"/>
      <c r="BF29" s="151" t="n">
        <v>2</v>
      </c>
      <c r="BG29" s="152" t="n">
        <v>2</v>
      </c>
      <c r="BH29" s="152" t="n">
        <v>2</v>
      </c>
      <c r="BI29" s="152" t="n">
        <v>0</v>
      </c>
      <c r="BJ29" s="151"/>
      <c r="BK29" s="152"/>
      <c r="BL29" s="152"/>
      <c r="BM29" s="152"/>
      <c r="BN29" s="156" t="str">
        <f aca="false">Punkti!A29</f>
        <v>Pandora</v>
      </c>
      <c r="BO29" s="157" t="n">
        <f aca="false">SUM(Punkti!B29:BM29)</f>
        <v>6</v>
      </c>
      <c r="BP29" s="157" t="n">
        <f aca="false">SUM(Punkti!B30:BM30)</f>
        <v>2</v>
      </c>
      <c r="BQ29" s="58"/>
    </row>
    <row r="30" customFormat="false" ht="19.5" hidden="false" customHeight="true" outlineLevel="0" collapsed="false">
      <c r="A30" s="150"/>
      <c r="B30" s="158"/>
      <c r="C30" s="159"/>
      <c r="D30" s="159"/>
      <c r="E30" s="159"/>
      <c r="F30" s="158"/>
      <c r="G30" s="159"/>
      <c r="H30" s="159"/>
      <c r="I30" s="159"/>
      <c r="J30" s="158"/>
      <c r="K30" s="159"/>
      <c r="L30" s="159"/>
      <c r="M30" s="159"/>
      <c r="N30" s="158"/>
      <c r="O30" s="159"/>
      <c r="P30" s="159"/>
      <c r="Q30" s="159"/>
      <c r="R30" s="158"/>
      <c r="S30" s="159"/>
      <c r="T30" s="159"/>
      <c r="U30" s="159"/>
      <c r="V30" s="158"/>
      <c r="W30" s="159"/>
      <c r="X30" s="159"/>
      <c r="Y30" s="159"/>
      <c r="Z30" s="158"/>
      <c r="AA30" s="159"/>
      <c r="AB30" s="159"/>
      <c r="AC30" s="159"/>
      <c r="AD30" s="158"/>
      <c r="AE30" s="159"/>
      <c r="AF30" s="159"/>
      <c r="AG30" s="159"/>
      <c r="AH30" s="158"/>
      <c r="AI30" s="159"/>
      <c r="AJ30" s="159"/>
      <c r="AK30" s="160"/>
      <c r="AL30" s="158"/>
      <c r="AM30" s="159"/>
      <c r="AN30" s="159"/>
      <c r="AO30" s="159"/>
      <c r="AP30" s="158"/>
      <c r="AQ30" s="159"/>
      <c r="AR30" s="159"/>
      <c r="AS30" s="159"/>
      <c r="AT30" s="158"/>
      <c r="AU30" s="159"/>
      <c r="AV30" s="159"/>
      <c r="AW30" s="159"/>
      <c r="AX30" s="158"/>
      <c r="AY30" s="159"/>
      <c r="AZ30" s="159"/>
      <c r="BA30" s="159"/>
      <c r="BB30" s="158"/>
      <c r="BC30" s="159"/>
      <c r="BD30" s="159"/>
      <c r="BE30" s="159"/>
      <c r="BF30" s="158" t="n">
        <v>2</v>
      </c>
      <c r="BG30" s="159"/>
      <c r="BH30" s="159"/>
      <c r="BI30" s="159"/>
      <c r="BJ30" s="158"/>
      <c r="BK30" s="159"/>
      <c r="BL30" s="159"/>
      <c r="BM30" s="159"/>
      <c r="BN30" s="156"/>
      <c r="BO30" s="157"/>
      <c r="BP30" s="157"/>
      <c r="BQ30" s="58"/>
    </row>
    <row r="31" customFormat="false" ht="19.5" hidden="false" customHeight="true" outlineLevel="0" collapsed="false">
      <c r="A31" s="150"/>
      <c r="B31" s="161"/>
      <c r="C31" s="162"/>
      <c r="D31" s="162"/>
      <c r="E31" s="162"/>
      <c r="F31" s="161"/>
      <c r="G31" s="162"/>
      <c r="H31" s="162"/>
      <c r="I31" s="162"/>
      <c r="J31" s="161"/>
      <c r="K31" s="162"/>
      <c r="L31" s="162"/>
      <c r="M31" s="162"/>
      <c r="N31" s="161"/>
      <c r="O31" s="162"/>
      <c r="P31" s="162"/>
      <c r="Q31" s="162"/>
      <c r="R31" s="161"/>
      <c r="S31" s="162"/>
      <c r="T31" s="162"/>
      <c r="U31" s="162"/>
      <c r="V31" s="161"/>
      <c r="W31" s="162"/>
      <c r="X31" s="162"/>
      <c r="Y31" s="162"/>
      <c r="Z31" s="161"/>
      <c r="AA31" s="162"/>
      <c r="AB31" s="162"/>
      <c r="AC31" s="162"/>
      <c r="AD31" s="161"/>
      <c r="AE31" s="162"/>
      <c r="AF31" s="162"/>
      <c r="AG31" s="162"/>
      <c r="AH31" s="163"/>
      <c r="AI31" s="164"/>
      <c r="AJ31" s="164"/>
      <c r="AK31" s="165"/>
      <c r="AL31" s="161"/>
      <c r="AM31" s="162"/>
      <c r="AN31" s="162"/>
      <c r="AO31" s="162"/>
      <c r="AP31" s="161"/>
      <c r="AQ31" s="162"/>
      <c r="AR31" s="162"/>
      <c r="AS31" s="162"/>
      <c r="AT31" s="161"/>
      <c r="AU31" s="162"/>
      <c r="AV31" s="162"/>
      <c r="AW31" s="162"/>
      <c r="AX31" s="161"/>
      <c r="AY31" s="162"/>
      <c r="AZ31" s="162"/>
      <c r="BA31" s="162"/>
      <c r="BB31" s="161"/>
      <c r="BC31" s="162"/>
      <c r="BD31" s="162"/>
      <c r="BE31" s="162"/>
      <c r="BF31" s="161"/>
      <c r="BG31" s="162"/>
      <c r="BH31" s="162"/>
      <c r="BI31" s="162"/>
      <c r="BJ31" s="161"/>
      <c r="BK31" s="162"/>
      <c r="BL31" s="162"/>
      <c r="BM31" s="162"/>
      <c r="BN31" s="156"/>
      <c r="BO31" s="157"/>
      <c r="BP31" s="157"/>
      <c r="BQ31" s="58"/>
    </row>
    <row r="32" customFormat="false" ht="19.5" hidden="false" customHeight="true" outlineLevel="0" collapsed="false">
      <c r="A32" s="150" t="s">
        <v>45</v>
      </c>
      <c r="B32" s="151"/>
      <c r="C32" s="152"/>
      <c r="D32" s="152"/>
      <c r="E32" s="152"/>
      <c r="F32" s="151"/>
      <c r="G32" s="152"/>
      <c r="H32" s="152"/>
      <c r="I32" s="152"/>
      <c r="J32" s="151"/>
      <c r="K32" s="152"/>
      <c r="L32" s="152"/>
      <c r="M32" s="152"/>
      <c r="N32" s="151"/>
      <c r="O32" s="152"/>
      <c r="P32" s="152"/>
      <c r="Q32" s="152"/>
      <c r="R32" s="151"/>
      <c r="S32" s="152"/>
      <c r="T32" s="152"/>
      <c r="U32" s="152"/>
      <c r="V32" s="151"/>
      <c r="W32" s="152"/>
      <c r="X32" s="152"/>
      <c r="Y32" s="152"/>
      <c r="Z32" s="151"/>
      <c r="AA32" s="152"/>
      <c r="AB32" s="152"/>
      <c r="AC32" s="152"/>
      <c r="AD32" s="151"/>
      <c r="AE32" s="152"/>
      <c r="AF32" s="152"/>
      <c r="AG32" s="152"/>
      <c r="AH32" s="151"/>
      <c r="AI32" s="152"/>
      <c r="AJ32" s="152"/>
      <c r="AK32" s="152"/>
      <c r="AL32" s="153"/>
      <c r="AM32" s="154"/>
      <c r="AN32" s="154"/>
      <c r="AO32" s="155"/>
      <c r="AP32" s="151"/>
      <c r="AQ32" s="152"/>
      <c r="AR32" s="152"/>
      <c r="AS32" s="152"/>
      <c r="AT32" s="151"/>
      <c r="AU32" s="152"/>
      <c r="AV32" s="152"/>
      <c r="AW32" s="152"/>
      <c r="AX32" s="151" t="n">
        <v>2</v>
      </c>
      <c r="AY32" s="152" t="n">
        <v>0</v>
      </c>
      <c r="AZ32" s="152" t="n">
        <v>2</v>
      </c>
      <c r="BA32" s="152" t="n">
        <v>2</v>
      </c>
      <c r="BB32" s="151"/>
      <c r="BC32" s="152"/>
      <c r="BD32" s="152"/>
      <c r="BE32" s="152"/>
      <c r="BF32" s="151"/>
      <c r="BG32" s="152"/>
      <c r="BH32" s="152"/>
      <c r="BI32" s="152"/>
      <c r="BJ32" s="151"/>
      <c r="BK32" s="152"/>
      <c r="BL32" s="152"/>
      <c r="BM32" s="152"/>
      <c r="BN32" s="156" t="str">
        <f aca="false">Punkti!A32</f>
        <v>CAPAROL</v>
      </c>
      <c r="BO32" s="157" t="n">
        <f aca="false">SUM(Punkti!B32:BM32)</f>
        <v>6</v>
      </c>
      <c r="BP32" s="157" t="n">
        <f aca="false">SUM(Punkti!B33:BM33)</f>
        <v>2</v>
      </c>
      <c r="BQ32" s="58"/>
    </row>
    <row r="33" customFormat="false" ht="19.5" hidden="false" customHeight="true" outlineLevel="0" collapsed="false">
      <c r="A33" s="150"/>
      <c r="B33" s="158"/>
      <c r="C33" s="159"/>
      <c r="D33" s="159"/>
      <c r="E33" s="159"/>
      <c r="F33" s="158"/>
      <c r="G33" s="159"/>
      <c r="H33" s="159"/>
      <c r="I33" s="159"/>
      <c r="J33" s="158"/>
      <c r="K33" s="159"/>
      <c r="L33" s="159"/>
      <c r="M33" s="159"/>
      <c r="N33" s="158"/>
      <c r="O33" s="159"/>
      <c r="P33" s="159"/>
      <c r="Q33" s="159"/>
      <c r="R33" s="158"/>
      <c r="S33" s="159"/>
      <c r="T33" s="159"/>
      <c r="U33" s="159"/>
      <c r="V33" s="158"/>
      <c r="W33" s="159"/>
      <c r="X33" s="159"/>
      <c r="Y33" s="159"/>
      <c r="Z33" s="158"/>
      <c r="AA33" s="159"/>
      <c r="AB33" s="159"/>
      <c r="AC33" s="159"/>
      <c r="AD33" s="158"/>
      <c r="AE33" s="159"/>
      <c r="AF33" s="159"/>
      <c r="AG33" s="159"/>
      <c r="AH33" s="158"/>
      <c r="AI33" s="159"/>
      <c r="AJ33" s="159"/>
      <c r="AK33" s="159"/>
      <c r="AL33" s="158"/>
      <c r="AM33" s="159"/>
      <c r="AN33" s="159"/>
      <c r="AO33" s="160"/>
      <c r="AP33" s="158"/>
      <c r="AQ33" s="159"/>
      <c r="AR33" s="159"/>
      <c r="AS33" s="159"/>
      <c r="AT33" s="158"/>
      <c r="AU33" s="159"/>
      <c r="AV33" s="159"/>
      <c r="AW33" s="159"/>
      <c r="AX33" s="158" t="n">
        <v>2</v>
      </c>
      <c r="AY33" s="159"/>
      <c r="AZ33" s="159"/>
      <c r="BA33" s="159"/>
      <c r="BB33" s="158"/>
      <c r="BC33" s="159"/>
      <c r="BD33" s="159"/>
      <c r="BE33" s="159"/>
      <c r="BF33" s="158"/>
      <c r="BG33" s="159"/>
      <c r="BH33" s="159"/>
      <c r="BI33" s="159"/>
      <c r="BJ33" s="158"/>
      <c r="BK33" s="159"/>
      <c r="BL33" s="159"/>
      <c r="BM33" s="159"/>
      <c r="BN33" s="156"/>
      <c r="BO33" s="157"/>
      <c r="BP33" s="157"/>
      <c r="BQ33" s="58"/>
    </row>
    <row r="34" customFormat="false" ht="19.5" hidden="false" customHeight="true" outlineLevel="0" collapsed="false">
      <c r="A34" s="150"/>
      <c r="B34" s="161"/>
      <c r="C34" s="162"/>
      <c r="D34" s="162"/>
      <c r="E34" s="162"/>
      <c r="F34" s="161"/>
      <c r="G34" s="162"/>
      <c r="H34" s="162"/>
      <c r="I34" s="162"/>
      <c r="J34" s="161"/>
      <c r="K34" s="162"/>
      <c r="L34" s="162"/>
      <c r="M34" s="162"/>
      <c r="N34" s="161"/>
      <c r="O34" s="162"/>
      <c r="P34" s="162"/>
      <c r="Q34" s="162"/>
      <c r="R34" s="161"/>
      <c r="S34" s="162"/>
      <c r="T34" s="162"/>
      <c r="U34" s="162"/>
      <c r="V34" s="161"/>
      <c r="W34" s="162"/>
      <c r="X34" s="162"/>
      <c r="Y34" s="162"/>
      <c r="Z34" s="161"/>
      <c r="AA34" s="162"/>
      <c r="AB34" s="162"/>
      <c r="AC34" s="162"/>
      <c r="AD34" s="161"/>
      <c r="AE34" s="162"/>
      <c r="AF34" s="162"/>
      <c r="AG34" s="162"/>
      <c r="AH34" s="161"/>
      <c r="AI34" s="162"/>
      <c r="AJ34" s="162"/>
      <c r="AK34" s="162"/>
      <c r="AL34" s="163"/>
      <c r="AM34" s="164"/>
      <c r="AN34" s="164"/>
      <c r="AO34" s="165"/>
      <c r="AP34" s="161"/>
      <c r="AQ34" s="162"/>
      <c r="AR34" s="162"/>
      <c r="AS34" s="162"/>
      <c r="AT34" s="161"/>
      <c r="AU34" s="162"/>
      <c r="AV34" s="162"/>
      <c r="AW34" s="162"/>
      <c r="AX34" s="161"/>
      <c r="AY34" s="162"/>
      <c r="AZ34" s="162"/>
      <c r="BA34" s="162"/>
      <c r="BB34" s="161"/>
      <c r="BC34" s="162"/>
      <c r="BD34" s="162"/>
      <c r="BE34" s="162"/>
      <c r="BF34" s="161"/>
      <c r="BG34" s="162"/>
      <c r="BH34" s="162"/>
      <c r="BI34" s="162"/>
      <c r="BJ34" s="161"/>
      <c r="BK34" s="162"/>
      <c r="BL34" s="162"/>
      <c r="BM34" s="162"/>
      <c r="BN34" s="156"/>
      <c r="BO34" s="157"/>
      <c r="BP34" s="157"/>
      <c r="BQ34" s="58"/>
    </row>
    <row r="35" customFormat="false" ht="19.5" hidden="false" customHeight="true" outlineLevel="0" collapsed="false">
      <c r="A35" s="150" t="s">
        <v>46</v>
      </c>
      <c r="B35" s="151"/>
      <c r="C35" s="152"/>
      <c r="D35" s="152"/>
      <c r="E35" s="152"/>
      <c r="F35" s="151"/>
      <c r="G35" s="152"/>
      <c r="H35" s="152"/>
      <c r="I35" s="152"/>
      <c r="J35" s="151"/>
      <c r="K35" s="152"/>
      <c r="L35" s="152"/>
      <c r="M35" s="152"/>
      <c r="N35" s="151"/>
      <c r="O35" s="152"/>
      <c r="P35" s="152"/>
      <c r="Q35" s="152"/>
      <c r="R35" s="151"/>
      <c r="S35" s="152"/>
      <c r="T35" s="152"/>
      <c r="U35" s="152"/>
      <c r="V35" s="151"/>
      <c r="W35" s="152"/>
      <c r="X35" s="152"/>
      <c r="Y35" s="152"/>
      <c r="Z35" s="151"/>
      <c r="AA35" s="152"/>
      <c r="AB35" s="152"/>
      <c r="AC35" s="152"/>
      <c r="AD35" s="151"/>
      <c r="AE35" s="152"/>
      <c r="AF35" s="152"/>
      <c r="AG35" s="152"/>
      <c r="AH35" s="151"/>
      <c r="AI35" s="152"/>
      <c r="AJ35" s="152"/>
      <c r="AK35" s="152"/>
      <c r="AL35" s="151"/>
      <c r="AM35" s="152"/>
      <c r="AN35" s="152"/>
      <c r="AO35" s="152"/>
      <c r="AP35" s="153"/>
      <c r="AQ35" s="154"/>
      <c r="AR35" s="154"/>
      <c r="AS35" s="155"/>
      <c r="AT35" s="151"/>
      <c r="AU35" s="152"/>
      <c r="AV35" s="152"/>
      <c r="AW35" s="152"/>
      <c r="AX35" s="151"/>
      <c r="AY35" s="152"/>
      <c r="AZ35" s="152"/>
      <c r="BA35" s="152"/>
      <c r="BB35" s="151"/>
      <c r="BC35" s="152"/>
      <c r="BD35" s="152"/>
      <c r="BE35" s="152"/>
      <c r="BF35" s="151"/>
      <c r="BG35" s="152"/>
      <c r="BH35" s="152"/>
      <c r="BI35" s="152"/>
      <c r="BJ35" s="151" t="n">
        <v>0</v>
      </c>
      <c r="BK35" s="152" t="n">
        <v>0</v>
      </c>
      <c r="BL35" s="152" t="n">
        <v>2</v>
      </c>
      <c r="BM35" s="152" t="n">
        <v>2</v>
      </c>
      <c r="BN35" s="156" t="str">
        <f aca="false">Punkti!A35</f>
        <v>Returned</v>
      </c>
      <c r="BO35" s="157" t="n">
        <f aca="false">SUM(Punkti!B35:BM35)</f>
        <v>4</v>
      </c>
      <c r="BP35" s="157" t="n">
        <f aca="false">SUM(Punkti!B36:BM36)</f>
        <v>2</v>
      </c>
      <c r="BQ35" s="58"/>
    </row>
    <row r="36" customFormat="false" ht="19.5" hidden="false" customHeight="true" outlineLevel="0" collapsed="false">
      <c r="A36" s="150"/>
      <c r="B36" s="158"/>
      <c r="C36" s="159"/>
      <c r="D36" s="159"/>
      <c r="E36" s="159"/>
      <c r="F36" s="158"/>
      <c r="G36" s="159"/>
      <c r="H36" s="159"/>
      <c r="I36" s="159"/>
      <c r="J36" s="158"/>
      <c r="K36" s="159"/>
      <c r="L36" s="159"/>
      <c r="M36" s="159"/>
      <c r="N36" s="158"/>
      <c r="O36" s="159"/>
      <c r="P36" s="159"/>
      <c r="Q36" s="159"/>
      <c r="R36" s="158"/>
      <c r="S36" s="159"/>
      <c r="T36" s="159"/>
      <c r="U36" s="159"/>
      <c r="V36" s="158"/>
      <c r="W36" s="159"/>
      <c r="X36" s="159"/>
      <c r="Y36" s="159"/>
      <c r="Z36" s="158"/>
      <c r="AA36" s="159"/>
      <c r="AB36" s="159"/>
      <c r="AC36" s="159"/>
      <c r="AD36" s="158"/>
      <c r="AE36" s="159"/>
      <c r="AF36" s="159"/>
      <c r="AG36" s="159"/>
      <c r="AH36" s="158"/>
      <c r="AI36" s="159"/>
      <c r="AJ36" s="159"/>
      <c r="AK36" s="159"/>
      <c r="AL36" s="158"/>
      <c r="AM36" s="159"/>
      <c r="AN36" s="159"/>
      <c r="AO36" s="159"/>
      <c r="AP36" s="158"/>
      <c r="AQ36" s="159"/>
      <c r="AR36" s="159"/>
      <c r="AS36" s="160"/>
      <c r="AT36" s="158"/>
      <c r="AU36" s="159"/>
      <c r="AV36" s="159"/>
      <c r="AW36" s="159"/>
      <c r="AX36" s="158"/>
      <c r="AY36" s="159"/>
      <c r="AZ36" s="159"/>
      <c r="BA36" s="159"/>
      <c r="BB36" s="158"/>
      <c r="BC36" s="159"/>
      <c r="BD36" s="159"/>
      <c r="BE36" s="159"/>
      <c r="BF36" s="158"/>
      <c r="BG36" s="159"/>
      <c r="BH36" s="159"/>
      <c r="BI36" s="159"/>
      <c r="BJ36" s="158" t="n">
        <v>2</v>
      </c>
      <c r="BK36" s="159"/>
      <c r="BL36" s="159"/>
      <c r="BM36" s="159"/>
      <c r="BN36" s="156"/>
      <c r="BO36" s="157"/>
      <c r="BP36" s="157"/>
      <c r="BQ36" s="58"/>
    </row>
    <row r="37" customFormat="false" ht="19.5" hidden="false" customHeight="true" outlineLevel="0" collapsed="false">
      <c r="A37" s="150"/>
      <c r="B37" s="161"/>
      <c r="C37" s="162"/>
      <c r="D37" s="162"/>
      <c r="E37" s="162"/>
      <c r="F37" s="161"/>
      <c r="G37" s="162"/>
      <c r="H37" s="162"/>
      <c r="I37" s="162"/>
      <c r="J37" s="161"/>
      <c r="K37" s="162"/>
      <c r="L37" s="162"/>
      <c r="M37" s="162"/>
      <c r="N37" s="161"/>
      <c r="O37" s="162"/>
      <c r="P37" s="162"/>
      <c r="Q37" s="162"/>
      <c r="R37" s="161"/>
      <c r="S37" s="162"/>
      <c r="T37" s="162"/>
      <c r="U37" s="162"/>
      <c r="V37" s="161"/>
      <c r="W37" s="162"/>
      <c r="X37" s="162"/>
      <c r="Y37" s="162"/>
      <c r="Z37" s="161"/>
      <c r="AA37" s="162"/>
      <c r="AB37" s="162"/>
      <c r="AC37" s="162"/>
      <c r="AD37" s="161"/>
      <c r="AE37" s="162"/>
      <c r="AF37" s="162"/>
      <c r="AG37" s="162"/>
      <c r="AH37" s="161"/>
      <c r="AI37" s="162"/>
      <c r="AJ37" s="162"/>
      <c r="AK37" s="162"/>
      <c r="AL37" s="161"/>
      <c r="AM37" s="162"/>
      <c r="AN37" s="162"/>
      <c r="AO37" s="162"/>
      <c r="AP37" s="163"/>
      <c r="AQ37" s="164"/>
      <c r="AR37" s="164"/>
      <c r="AS37" s="165"/>
      <c r="AT37" s="161"/>
      <c r="AU37" s="162"/>
      <c r="AV37" s="162"/>
      <c r="AW37" s="162"/>
      <c r="AX37" s="161"/>
      <c r="AY37" s="162"/>
      <c r="AZ37" s="162"/>
      <c r="BA37" s="162"/>
      <c r="BB37" s="161"/>
      <c r="BC37" s="162"/>
      <c r="BD37" s="162"/>
      <c r="BE37" s="162"/>
      <c r="BF37" s="161"/>
      <c r="BG37" s="162"/>
      <c r="BH37" s="162"/>
      <c r="BI37" s="162"/>
      <c r="BJ37" s="161"/>
      <c r="BK37" s="162"/>
      <c r="BL37" s="162"/>
      <c r="BM37" s="162"/>
      <c r="BN37" s="156"/>
      <c r="BO37" s="157"/>
      <c r="BP37" s="157"/>
      <c r="BQ37" s="58"/>
    </row>
    <row r="38" customFormat="false" ht="19.5" hidden="false" customHeight="true" outlineLevel="0" collapsed="false">
      <c r="A38" s="166" t="s">
        <v>47</v>
      </c>
      <c r="B38" s="151"/>
      <c r="C38" s="152"/>
      <c r="D38" s="152"/>
      <c r="E38" s="152"/>
      <c r="F38" s="151"/>
      <c r="G38" s="152"/>
      <c r="H38" s="152"/>
      <c r="I38" s="152"/>
      <c r="J38" s="151"/>
      <c r="K38" s="152"/>
      <c r="L38" s="152"/>
      <c r="M38" s="152"/>
      <c r="N38" s="151"/>
      <c r="O38" s="152"/>
      <c r="P38" s="152"/>
      <c r="Q38" s="152"/>
      <c r="R38" s="151"/>
      <c r="S38" s="152"/>
      <c r="T38" s="152"/>
      <c r="U38" s="152"/>
      <c r="V38" s="151"/>
      <c r="W38" s="152"/>
      <c r="X38" s="152"/>
      <c r="Y38" s="152"/>
      <c r="Z38" s="151"/>
      <c r="AA38" s="152"/>
      <c r="AB38" s="152"/>
      <c r="AC38" s="152"/>
      <c r="AD38" s="151"/>
      <c r="AE38" s="152"/>
      <c r="AF38" s="152"/>
      <c r="AG38" s="152"/>
      <c r="AH38" s="151"/>
      <c r="AI38" s="152"/>
      <c r="AJ38" s="152"/>
      <c r="AK38" s="152"/>
      <c r="AL38" s="151"/>
      <c r="AM38" s="152"/>
      <c r="AN38" s="152"/>
      <c r="AO38" s="152"/>
      <c r="AP38" s="151"/>
      <c r="AQ38" s="152"/>
      <c r="AR38" s="152"/>
      <c r="AS38" s="152"/>
      <c r="AT38" s="153"/>
      <c r="AU38" s="154"/>
      <c r="AV38" s="154"/>
      <c r="AW38" s="155"/>
      <c r="AX38" s="151"/>
      <c r="AY38" s="152"/>
      <c r="AZ38" s="152"/>
      <c r="BA38" s="152"/>
      <c r="BB38" s="151" t="n">
        <v>2</v>
      </c>
      <c r="BC38" s="152" t="n">
        <v>2</v>
      </c>
      <c r="BD38" s="152" t="n">
        <v>2</v>
      </c>
      <c r="BE38" s="152" t="n">
        <v>0</v>
      </c>
      <c r="BF38" s="151"/>
      <c r="BG38" s="152"/>
      <c r="BH38" s="152"/>
      <c r="BI38" s="152"/>
      <c r="BJ38" s="151"/>
      <c r="BK38" s="152"/>
      <c r="BL38" s="152"/>
      <c r="BM38" s="152"/>
      <c r="BN38" s="156" t="str">
        <f aca="false">Punkti!A38</f>
        <v>Korness</v>
      </c>
      <c r="BO38" s="157" t="n">
        <f aca="false">SUM(Punkti!B38:BM38)</f>
        <v>6</v>
      </c>
      <c r="BP38" s="157" t="n">
        <f aca="false">SUM(Punkti!B39:BM39)</f>
        <v>2</v>
      </c>
      <c r="BQ38" s="58"/>
    </row>
    <row r="39" customFormat="false" ht="19.5" hidden="false" customHeight="true" outlineLevel="0" collapsed="false">
      <c r="A39" s="166"/>
      <c r="B39" s="158"/>
      <c r="C39" s="159"/>
      <c r="D39" s="159"/>
      <c r="E39" s="159"/>
      <c r="F39" s="158"/>
      <c r="G39" s="159"/>
      <c r="H39" s="159"/>
      <c r="I39" s="159"/>
      <c r="J39" s="158"/>
      <c r="K39" s="159"/>
      <c r="L39" s="159"/>
      <c r="M39" s="159"/>
      <c r="N39" s="158"/>
      <c r="O39" s="159"/>
      <c r="P39" s="159"/>
      <c r="Q39" s="159"/>
      <c r="R39" s="158"/>
      <c r="S39" s="159"/>
      <c r="T39" s="159"/>
      <c r="U39" s="159"/>
      <c r="V39" s="158"/>
      <c r="W39" s="159"/>
      <c r="X39" s="159"/>
      <c r="Y39" s="159"/>
      <c r="Z39" s="158"/>
      <c r="AA39" s="159"/>
      <c r="AB39" s="159"/>
      <c r="AC39" s="159"/>
      <c r="AD39" s="158"/>
      <c r="AE39" s="159"/>
      <c r="AF39" s="159"/>
      <c r="AG39" s="159"/>
      <c r="AH39" s="158"/>
      <c r="AI39" s="159"/>
      <c r="AJ39" s="159"/>
      <c r="AK39" s="159"/>
      <c r="AL39" s="158"/>
      <c r="AM39" s="159"/>
      <c r="AN39" s="159"/>
      <c r="AO39" s="159"/>
      <c r="AP39" s="158"/>
      <c r="AQ39" s="159"/>
      <c r="AR39" s="159"/>
      <c r="AS39" s="159"/>
      <c r="AT39" s="158"/>
      <c r="AU39" s="159"/>
      <c r="AV39" s="159"/>
      <c r="AW39" s="160"/>
      <c r="AX39" s="158"/>
      <c r="AY39" s="159"/>
      <c r="AZ39" s="159"/>
      <c r="BA39" s="159"/>
      <c r="BB39" s="158" t="n">
        <v>2</v>
      </c>
      <c r="BC39" s="159"/>
      <c r="BD39" s="159"/>
      <c r="BE39" s="159"/>
      <c r="BF39" s="158"/>
      <c r="BG39" s="159"/>
      <c r="BH39" s="159"/>
      <c r="BI39" s="159"/>
      <c r="BJ39" s="158"/>
      <c r="BK39" s="159"/>
      <c r="BL39" s="159"/>
      <c r="BM39" s="159"/>
      <c r="BN39" s="156"/>
      <c r="BO39" s="157"/>
      <c r="BP39" s="157"/>
      <c r="BQ39" s="58"/>
    </row>
    <row r="40" customFormat="false" ht="19.5" hidden="false" customHeight="true" outlineLevel="0" collapsed="false">
      <c r="A40" s="166"/>
      <c r="B40" s="161"/>
      <c r="C40" s="162"/>
      <c r="D40" s="162"/>
      <c r="E40" s="162"/>
      <c r="F40" s="161"/>
      <c r="G40" s="162"/>
      <c r="H40" s="162"/>
      <c r="I40" s="162"/>
      <c r="J40" s="161"/>
      <c r="K40" s="162"/>
      <c r="L40" s="162"/>
      <c r="M40" s="162"/>
      <c r="N40" s="161"/>
      <c r="O40" s="162"/>
      <c r="P40" s="162"/>
      <c r="Q40" s="162"/>
      <c r="R40" s="161"/>
      <c r="S40" s="162"/>
      <c r="T40" s="162"/>
      <c r="U40" s="162"/>
      <c r="V40" s="161"/>
      <c r="W40" s="162"/>
      <c r="X40" s="162"/>
      <c r="Y40" s="162"/>
      <c r="Z40" s="161"/>
      <c r="AA40" s="162"/>
      <c r="AB40" s="162"/>
      <c r="AC40" s="162"/>
      <c r="AD40" s="161"/>
      <c r="AE40" s="162"/>
      <c r="AF40" s="162"/>
      <c r="AG40" s="162"/>
      <c r="AH40" s="161"/>
      <c r="AI40" s="162"/>
      <c r="AJ40" s="162"/>
      <c r="AK40" s="162"/>
      <c r="AL40" s="161"/>
      <c r="AM40" s="162"/>
      <c r="AN40" s="162"/>
      <c r="AO40" s="162"/>
      <c r="AP40" s="161"/>
      <c r="AQ40" s="162"/>
      <c r="AR40" s="162"/>
      <c r="AS40" s="162"/>
      <c r="AT40" s="163"/>
      <c r="AU40" s="164"/>
      <c r="AV40" s="164"/>
      <c r="AW40" s="165"/>
      <c r="AX40" s="161"/>
      <c r="AY40" s="162"/>
      <c r="AZ40" s="162"/>
      <c r="BA40" s="162"/>
      <c r="BB40" s="161"/>
      <c r="BC40" s="162"/>
      <c r="BD40" s="162"/>
      <c r="BE40" s="162"/>
      <c r="BF40" s="161"/>
      <c r="BG40" s="162"/>
      <c r="BH40" s="162"/>
      <c r="BI40" s="162"/>
      <c r="BJ40" s="161"/>
      <c r="BK40" s="162"/>
      <c r="BL40" s="162"/>
      <c r="BM40" s="162"/>
      <c r="BN40" s="156"/>
      <c r="BO40" s="157"/>
      <c r="BP40" s="157"/>
      <c r="BQ40" s="58"/>
    </row>
    <row r="41" customFormat="false" ht="19.5" hidden="false" customHeight="true" outlineLevel="0" collapsed="false">
      <c r="A41" s="167" t="s">
        <v>43</v>
      </c>
      <c r="B41" s="151"/>
      <c r="C41" s="152"/>
      <c r="D41" s="152"/>
      <c r="E41" s="152"/>
      <c r="F41" s="151"/>
      <c r="G41" s="152"/>
      <c r="H41" s="152"/>
      <c r="I41" s="152"/>
      <c r="J41" s="151"/>
      <c r="K41" s="152"/>
      <c r="L41" s="152"/>
      <c r="M41" s="152"/>
      <c r="N41" s="151"/>
      <c r="O41" s="152"/>
      <c r="P41" s="152"/>
      <c r="Q41" s="152"/>
      <c r="R41" s="151"/>
      <c r="S41" s="152"/>
      <c r="T41" s="152"/>
      <c r="U41" s="152"/>
      <c r="V41" s="151"/>
      <c r="W41" s="152"/>
      <c r="X41" s="152"/>
      <c r="Y41" s="152"/>
      <c r="Z41" s="151"/>
      <c r="AA41" s="152"/>
      <c r="AB41" s="152"/>
      <c r="AC41" s="152"/>
      <c r="AD41" s="151"/>
      <c r="AE41" s="152"/>
      <c r="AF41" s="152"/>
      <c r="AG41" s="152"/>
      <c r="AH41" s="151"/>
      <c r="AI41" s="152"/>
      <c r="AJ41" s="152"/>
      <c r="AK41" s="152"/>
      <c r="AL41" s="151" t="n">
        <v>0</v>
      </c>
      <c r="AM41" s="152" t="n">
        <v>2</v>
      </c>
      <c r="AN41" s="152" t="n">
        <v>0</v>
      </c>
      <c r="AO41" s="152" t="n">
        <v>0</v>
      </c>
      <c r="AP41" s="151"/>
      <c r="AQ41" s="152"/>
      <c r="AR41" s="152"/>
      <c r="AS41" s="152"/>
      <c r="AT41" s="151"/>
      <c r="AU41" s="152"/>
      <c r="AV41" s="152"/>
      <c r="AW41" s="152"/>
      <c r="AX41" s="153"/>
      <c r="AY41" s="154"/>
      <c r="AZ41" s="154"/>
      <c r="BA41" s="155"/>
      <c r="BB41" s="151"/>
      <c r="BC41" s="152"/>
      <c r="BD41" s="152"/>
      <c r="BE41" s="152"/>
      <c r="BF41" s="151"/>
      <c r="BG41" s="152"/>
      <c r="BH41" s="152"/>
      <c r="BI41" s="152"/>
      <c r="BJ41" s="151"/>
      <c r="BK41" s="152"/>
      <c r="BL41" s="152"/>
      <c r="BM41" s="152"/>
      <c r="BN41" s="156" t="str">
        <f aca="false">Punkti!A41</f>
        <v>Universal Services</v>
      </c>
      <c r="BO41" s="157" t="n">
        <f aca="false">SUM(Punkti!B41:BM41)</f>
        <v>2</v>
      </c>
      <c r="BP41" s="157" t="n">
        <f aca="false">SUM(Punkti!B42:BM42)</f>
        <v>0</v>
      </c>
      <c r="BQ41" s="58"/>
    </row>
    <row r="42" customFormat="false" ht="19.5" hidden="false" customHeight="true" outlineLevel="0" collapsed="false">
      <c r="A42" s="167"/>
      <c r="B42" s="158"/>
      <c r="C42" s="159"/>
      <c r="D42" s="159"/>
      <c r="E42" s="159"/>
      <c r="F42" s="158"/>
      <c r="G42" s="159"/>
      <c r="H42" s="159"/>
      <c r="I42" s="159"/>
      <c r="J42" s="158"/>
      <c r="K42" s="159"/>
      <c r="L42" s="159"/>
      <c r="M42" s="159"/>
      <c r="N42" s="158"/>
      <c r="O42" s="159"/>
      <c r="P42" s="159"/>
      <c r="Q42" s="159"/>
      <c r="R42" s="158"/>
      <c r="S42" s="159"/>
      <c r="T42" s="159"/>
      <c r="U42" s="159"/>
      <c r="V42" s="158"/>
      <c r="W42" s="159"/>
      <c r="X42" s="159"/>
      <c r="Y42" s="159"/>
      <c r="Z42" s="158"/>
      <c r="AA42" s="159"/>
      <c r="AB42" s="159"/>
      <c r="AC42" s="159"/>
      <c r="AD42" s="158"/>
      <c r="AE42" s="159"/>
      <c r="AF42" s="159"/>
      <c r="AG42" s="159"/>
      <c r="AH42" s="158"/>
      <c r="AI42" s="159"/>
      <c r="AJ42" s="159"/>
      <c r="AK42" s="159"/>
      <c r="AL42" s="158" t="n">
        <v>0</v>
      </c>
      <c r="AM42" s="159"/>
      <c r="AN42" s="159"/>
      <c r="AO42" s="159"/>
      <c r="AP42" s="158"/>
      <c r="AQ42" s="159"/>
      <c r="AR42" s="159"/>
      <c r="AS42" s="159"/>
      <c r="AT42" s="158"/>
      <c r="AU42" s="159"/>
      <c r="AV42" s="159"/>
      <c r="AW42" s="159"/>
      <c r="AX42" s="158"/>
      <c r="AY42" s="159"/>
      <c r="AZ42" s="159"/>
      <c r="BA42" s="160"/>
      <c r="BB42" s="158"/>
      <c r="BC42" s="159"/>
      <c r="BD42" s="159"/>
      <c r="BE42" s="159"/>
      <c r="BF42" s="158"/>
      <c r="BG42" s="159"/>
      <c r="BH42" s="159"/>
      <c r="BI42" s="159"/>
      <c r="BJ42" s="158"/>
      <c r="BK42" s="159"/>
      <c r="BL42" s="159"/>
      <c r="BM42" s="159"/>
      <c r="BN42" s="156"/>
      <c r="BO42" s="157"/>
      <c r="BP42" s="157"/>
      <c r="BQ42" s="58"/>
    </row>
    <row r="43" customFormat="false" ht="19.5" hidden="false" customHeight="true" outlineLevel="0" collapsed="false">
      <c r="A43" s="167"/>
      <c r="B43" s="161"/>
      <c r="C43" s="162"/>
      <c r="D43" s="162"/>
      <c r="E43" s="162"/>
      <c r="F43" s="161"/>
      <c r="G43" s="162"/>
      <c r="H43" s="162"/>
      <c r="I43" s="162"/>
      <c r="J43" s="161"/>
      <c r="K43" s="162"/>
      <c r="L43" s="162"/>
      <c r="M43" s="162"/>
      <c r="N43" s="161"/>
      <c r="O43" s="162"/>
      <c r="P43" s="162"/>
      <c r="Q43" s="162"/>
      <c r="R43" s="161"/>
      <c r="S43" s="162"/>
      <c r="T43" s="162"/>
      <c r="U43" s="162"/>
      <c r="V43" s="161"/>
      <c r="W43" s="162"/>
      <c r="X43" s="162"/>
      <c r="Y43" s="162"/>
      <c r="Z43" s="161"/>
      <c r="AA43" s="162"/>
      <c r="AB43" s="162"/>
      <c r="AC43" s="162"/>
      <c r="AD43" s="161"/>
      <c r="AE43" s="162"/>
      <c r="AF43" s="162"/>
      <c r="AG43" s="162"/>
      <c r="AH43" s="161"/>
      <c r="AI43" s="162"/>
      <c r="AJ43" s="162"/>
      <c r="AK43" s="162"/>
      <c r="AL43" s="161"/>
      <c r="AM43" s="162"/>
      <c r="AN43" s="162"/>
      <c r="AO43" s="162"/>
      <c r="AP43" s="161"/>
      <c r="AQ43" s="162"/>
      <c r="AR43" s="162"/>
      <c r="AS43" s="162"/>
      <c r="AT43" s="161"/>
      <c r="AU43" s="162"/>
      <c r="AV43" s="162"/>
      <c r="AW43" s="162"/>
      <c r="AX43" s="163"/>
      <c r="AY43" s="164"/>
      <c r="AZ43" s="164"/>
      <c r="BA43" s="165"/>
      <c r="BB43" s="161"/>
      <c r="BC43" s="162"/>
      <c r="BD43" s="162"/>
      <c r="BE43" s="162"/>
      <c r="BF43" s="161"/>
      <c r="BG43" s="162"/>
      <c r="BH43" s="162"/>
      <c r="BI43" s="162"/>
      <c r="BJ43" s="161"/>
      <c r="BK43" s="162"/>
      <c r="BL43" s="162"/>
      <c r="BM43" s="162"/>
      <c r="BN43" s="156"/>
      <c r="BO43" s="157"/>
      <c r="BP43" s="157"/>
      <c r="BQ43" s="58"/>
    </row>
    <row r="44" customFormat="false" ht="19.5" hidden="false" customHeight="true" outlineLevel="0" collapsed="false">
      <c r="A44" s="166" t="s">
        <v>48</v>
      </c>
      <c r="B44" s="151"/>
      <c r="C44" s="152"/>
      <c r="D44" s="152"/>
      <c r="E44" s="152"/>
      <c r="F44" s="151"/>
      <c r="G44" s="152"/>
      <c r="H44" s="152"/>
      <c r="I44" s="152"/>
      <c r="J44" s="151"/>
      <c r="K44" s="152"/>
      <c r="L44" s="152"/>
      <c r="M44" s="152"/>
      <c r="N44" s="151"/>
      <c r="O44" s="152"/>
      <c r="P44" s="152"/>
      <c r="Q44" s="152"/>
      <c r="R44" s="151"/>
      <c r="S44" s="152"/>
      <c r="T44" s="152"/>
      <c r="U44" s="152"/>
      <c r="V44" s="151"/>
      <c r="W44" s="152"/>
      <c r="X44" s="152"/>
      <c r="Y44" s="152"/>
      <c r="Z44" s="151"/>
      <c r="AA44" s="152"/>
      <c r="AB44" s="152"/>
      <c r="AC44" s="152"/>
      <c r="AD44" s="151"/>
      <c r="AE44" s="152"/>
      <c r="AF44" s="152"/>
      <c r="AG44" s="152"/>
      <c r="AH44" s="151"/>
      <c r="AI44" s="152"/>
      <c r="AJ44" s="152"/>
      <c r="AK44" s="152"/>
      <c r="AL44" s="151"/>
      <c r="AM44" s="152"/>
      <c r="AN44" s="152"/>
      <c r="AO44" s="152"/>
      <c r="AP44" s="151"/>
      <c r="AQ44" s="152"/>
      <c r="AR44" s="152"/>
      <c r="AS44" s="152"/>
      <c r="AT44" s="151" t="n">
        <v>0</v>
      </c>
      <c r="AU44" s="152" t="n">
        <v>0</v>
      </c>
      <c r="AV44" s="152" t="n">
        <v>0</v>
      </c>
      <c r="AW44" s="152" t="n">
        <v>2</v>
      </c>
      <c r="AX44" s="151"/>
      <c r="AY44" s="152"/>
      <c r="AZ44" s="152"/>
      <c r="BA44" s="152"/>
      <c r="BB44" s="153"/>
      <c r="BC44" s="154"/>
      <c r="BD44" s="154"/>
      <c r="BE44" s="155"/>
      <c r="BF44" s="151"/>
      <c r="BG44" s="152"/>
      <c r="BH44" s="152"/>
      <c r="BI44" s="152"/>
      <c r="BJ44" s="151"/>
      <c r="BK44" s="152"/>
      <c r="BL44" s="152"/>
      <c r="BM44" s="152"/>
      <c r="BN44" s="156" t="str">
        <f aca="false">Punkti!A44</f>
        <v>ŠAR-A</v>
      </c>
      <c r="BO44" s="157" t="n">
        <f aca="false">SUM(Punkti!B44:BM44)</f>
        <v>2</v>
      </c>
      <c r="BP44" s="157" t="n">
        <f aca="false">SUM(Punkti!B45:BM45)</f>
        <v>0</v>
      </c>
      <c r="BQ44" s="58"/>
    </row>
    <row r="45" customFormat="false" ht="19.5" hidden="false" customHeight="true" outlineLevel="0" collapsed="false">
      <c r="A45" s="166"/>
      <c r="B45" s="158"/>
      <c r="C45" s="159"/>
      <c r="D45" s="159"/>
      <c r="E45" s="159"/>
      <c r="F45" s="158"/>
      <c r="G45" s="159"/>
      <c r="H45" s="159"/>
      <c r="I45" s="159"/>
      <c r="J45" s="158"/>
      <c r="K45" s="159"/>
      <c r="L45" s="159"/>
      <c r="M45" s="159"/>
      <c r="N45" s="158"/>
      <c r="O45" s="159"/>
      <c r="P45" s="159"/>
      <c r="Q45" s="159"/>
      <c r="R45" s="158"/>
      <c r="S45" s="159"/>
      <c r="T45" s="159"/>
      <c r="U45" s="159"/>
      <c r="V45" s="158"/>
      <c r="W45" s="159"/>
      <c r="X45" s="159"/>
      <c r="Y45" s="159"/>
      <c r="Z45" s="158"/>
      <c r="AA45" s="159"/>
      <c r="AB45" s="159"/>
      <c r="AC45" s="159"/>
      <c r="AD45" s="158"/>
      <c r="AE45" s="159"/>
      <c r="AF45" s="159"/>
      <c r="AG45" s="159"/>
      <c r="AH45" s="158"/>
      <c r="AI45" s="159"/>
      <c r="AJ45" s="159"/>
      <c r="AK45" s="159"/>
      <c r="AL45" s="158"/>
      <c r="AM45" s="159"/>
      <c r="AN45" s="159"/>
      <c r="AO45" s="159"/>
      <c r="AP45" s="158"/>
      <c r="AQ45" s="159"/>
      <c r="AR45" s="159"/>
      <c r="AS45" s="159"/>
      <c r="AT45" s="158" t="n">
        <v>0</v>
      </c>
      <c r="AU45" s="159"/>
      <c r="AV45" s="159"/>
      <c r="AW45" s="159"/>
      <c r="AX45" s="158"/>
      <c r="AY45" s="159"/>
      <c r="AZ45" s="159"/>
      <c r="BA45" s="159"/>
      <c r="BB45" s="158"/>
      <c r="BC45" s="159"/>
      <c r="BD45" s="159"/>
      <c r="BE45" s="160"/>
      <c r="BF45" s="158"/>
      <c r="BG45" s="159"/>
      <c r="BH45" s="159"/>
      <c r="BI45" s="159"/>
      <c r="BJ45" s="158"/>
      <c r="BK45" s="159"/>
      <c r="BL45" s="159"/>
      <c r="BM45" s="159"/>
      <c r="BN45" s="156"/>
      <c r="BO45" s="157"/>
      <c r="BP45" s="157"/>
      <c r="BQ45" s="58"/>
    </row>
    <row r="46" customFormat="false" ht="19.5" hidden="false" customHeight="true" outlineLevel="0" collapsed="false">
      <c r="A46" s="166"/>
      <c r="B46" s="161"/>
      <c r="C46" s="162"/>
      <c r="D46" s="162"/>
      <c r="E46" s="162"/>
      <c r="F46" s="161"/>
      <c r="G46" s="162"/>
      <c r="H46" s="162"/>
      <c r="I46" s="162"/>
      <c r="J46" s="161"/>
      <c r="K46" s="162"/>
      <c r="L46" s="162"/>
      <c r="M46" s="162"/>
      <c r="N46" s="161"/>
      <c r="O46" s="162"/>
      <c r="P46" s="162"/>
      <c r="Q46" s="162"/>
      <c r="R46" s="161"/>
      <c r="S46" s="162"/>
      <c r="T46" s="162"/>
      <c r="U46" s="162"/>
      <c r="V46" s="161"/>
      <c r="W46" s="162"/>
      <c r="X46" s="162"/>
      <c r="Y46" s="162"/>
      <c r="Z46" s="161"/>
      <c r="AA46" s="162"/>
      <c r="AB46" s="162"/>
      <c r="AC46" s="162"/>
      <c r="AD46" s="161"/>
      <c r="AE46" s="162"/>
      <c r="AF46" s="162"/>
      <c r="AG46" s="162"/>
      <c r="AH46" s="161"/>
      <c r="AI46" s="162"/>
      <c r="AJ46" s="162"/>
      <c r="AK46" s="162"/>
      <c r="AL46" s="161"/>
      <c r="AM46" s="162"/>
      <c r="AN46" s="162"/>
      <c r="AO46" s="162"/>
      <c r="AP46" s="161"/>
      <c r="AQ46" s="162"/>
      <c r="AR46" s="162"/>
      <c r="AS46" s="162"/>
      <c r="AT46" s="161"/>
      <c r="AU46" s="162"/>
      <c r="AV46" s="162"/>
      <c r="AW46" s="162"/>
      <c r="AX46" s="161"/>
      <c r="AY46" s="162"/>
      <c r="AZ46" s="162"/>
      <c r="BA46" s="162"/>
      <c r="BB46" s="163"/>
      <c r="BC46" s="164"/>
      <c r="BD46" s="164"/>
      <c r="BE46" s="165"/>
      <c r="BF46" s="161"/>
      <c r="BG46" s="162"/>
      <c r="BH46" s="162"/>
      <c r="BI46" s="162"/>
      <c r="BJ46" s="161"/>
      <c r="BK46" s="162"/>
      <c r="BL46" s="162"/>
      <c r="BM46" s="162"/>
      <c r="BN46" s="156"/>
      <c r="BO46" s="157"/>
      <c r="BP46" s="157"/>
      <c r="BQ46" s="58"/>
    </row>
    <row r="47" customFormat="false" ht="19.5" hidden="false" customHeight="true" outlineLevel="0" collapsed="false">
      <c r="A47" s="167" t="s">
        <v>49</v>
      </c>
      <c r="B47" s="151"/>
      <c r="C47" s="152"/>
      <c r="D47" s="152"/>
      <c r="E47" s="152"/>
      <c r="F47" s="151"/>
      <c r="G47" s="152"/>
      <c r="H47" s="152"/>
      <c r="I47" s="152"/>
      <c r="J47" s="151"/>
      <c r="K47" s="152"/>
      <c r="L47" s="152"/>
      <c r="M47" s="152"/>
      <c r="N47" s="151"/>
      <c r="O47" s="152"/>
      <c r="P47" s="152"/>
      <c r="Q47" s="152"/>
      <c r="R47" s="151"/>
      <c r="S47" s="152"/>
      <c r="T47" s="152"/>
      <c r="U47" s="152"/>
      <c r="V47" s="151"/>
      <c r="W47" s="152"/>
      <c r="X47" s="152"/>
      <c r="Y47" s="152"/>
      <c r="Z47" s="151"/>
      <c r="AA47" s="152"/>
      <c r="AB47" s="152"/>
      <c r="AC47" s="152"/>
      <c r="AD47" s="151"/>
      <c r="AE47" s="152"/>
      <c r="AF47" s="152"/>
      <c r="AG47" s="152"/>
      <c r="AH47" s="151" t="n">
        <v>0</v>
      </c>
      <c r="AI47" s="152" t="n">
        <v>0</v>
      </c>
      <c r="AJ47" s="152" t="n">
        <v>0</v>
      </c>
      <c r="AK47" s="152" t="n">
        <v>2</v>
      </c>
      <c r="AL47" s="151"/>
      <c r="AM47" s="152"/>
      <c r="AN47" s="152"/>
      <c r="AO47" s="152"/>
      <c r="AP47" s="151"/>
      <c r="AQ47" s="152"/>
      <c r="AR47" s="152"/>
      <c r="AS47" s="152"/>
      <c r="AT47" s="151"/>
      <c r="AU47" s="152"/>
      <c r="AV47" s="152"/>
      <c r="AW47" s="152"/>
      <c r="AX47" s="151"/>
      <c r="AY47" s="152"/>
      <c r="AZ47" s="152"/>
      <c r="BA47" s="152"/>
      <c r="BB47" s="151"/>
      <c r="BC47" s="152"/>
      <c r="BD47" s="152"/>
      <c r="BE47" s="152"/>
      <c r="BF47" s="153"/>
      <c r="BG47" s="154"/>
      <c r="BH47" s="154"/>
      <c r="BI47" s="155"/>
      <c r="BJ47" s="151"/>
      <c r="BK47" s="152"/>
      <c r="BL47" s="152"/>
      <c r="BM47" s="152"/>
      <c r="BN47" s="156" t="str">
        <f aca="false">Punkti!A47</f>
        <v>NB – 2</v>
      </c>
      <c r="BO47" s="157" t="n">
        <f aca="false">SUM(Punkti!B47:BM47)</f>
        <v>2</v>
      </c>
      <c r="BP47" s="157" t="n">
        <f aca="false">SUM(Punkti!B48:BM48)</f>
        <v>0</v>
      </c>
      <c r="BQ47" s="58"/>
    </row>
    <row r="48" customFormat="false" ht="19.5" hidden="false" customHeight="true" outlineLevel="0" collapsed="false">
      <c r="A48" s="167"/>
      <c r="B48" s="158"/>
      <c r="C48" s="159"/>
      <c r="D48" s="159"/>
      <c r="E48" s="159"/>
      <c r="F48" s="158"/>
      <c r="G48" s="159"/>
      <c r="H48" s="159"/>
      <c r="I48" s="159"/>
      <c r="J48" s="158"/>
      <c r="K48" s="159"/>
      <c r="L48" s="159"/>
      <c r="M48" s="159"/>
      <c r="N48" s="158"/>
      <c r="O48" s="159"/>
      <c r="P48" s="159"/>
      <c r="Q48" s="159"/>
      <c r="R48" s="158"/>
      <c r="S48" s="159"/>
      <c r="T48" s="159"/>
      <c r="U48" s="159"/>
      <c r="V48" s="158"/>
      <c r="W48" s="159"/>
      <c r="X48" s="159"/>
      <c r="Y48" s="159"/>
      <c r="Z48" s="158"/>
      <c r="AA48" s="159"/>
      <c r="AB48" s="159"/>
      <c r="AC48" s="159"/>
      <c r="AD48" s="158"/>
      <c r="AE48" s="159"/>
      <c r="AF48" s="159"/>
      <c r="AG48" s="159"/>
      <c r="AH48" s="158" t="n">
        <v>0</v>
      </c>
      <c r="AI48" s="159"/>
      <c r="AJ48" s="159"/>
      <c r="AK48" s="159"/>
      <c r="AL48" s="158"/>
      <c r="AM48" s="159"/>
      <c r="AN48" s="159"/>
      <c r="AO48" s="159"/>
      <c r="AP48" s="158"/>
      <c r="AQ48" s="159"/>
      <c r="AR48" s="159"/>
      <c r="AS48" s="159"/>
      <c r="AT48" s="158"/>
      <c r="AU48" s="159"/>
      <c r="AV48" s="159"/>
      <c r="AW48" s="159"/>
      <c r="AX48" s="158"/>
      <c r="AY48" s="159"/>
      <c r="AZ48" s="159"/>
      <c r="BA48" s="159"/>
      <c r="BB48" s="158"/>
      <c r="BC48" s="159"/>
      <c r="BD48" s="159"/>
      <c r="BE48" s="159"/>
      <c r="BF48" s="158"/>
      <c r="BG48" s="159"/>
      <c r="BH48" s="159"/>
      <c r="BI48" s="160"/>
      <c r="BJ48" s="158"/>
      <c r="BK48" s="159"/>
      <c r="BL48" s="159"/>
      <c r="BM48" s="159"/>
      <c r="BN48" s="156"/>
      <c r="BO48" s="157"/>
      <c r="BP48" s="157"/>
      <c r="BQ48" s="58"/>
    </row>
    <row r="49" customFormat="false" ht="19.5" hidden="false" customHeight="true" outlineLevel="0" collapsed="false">
      <c r="A49" s="167"/>
      <c r="B49" s="161"/>
      <c r="C49" s="162"/>
      <c r="D49" s="162"/>
      <c r="E49" s="162"/>
      <c r="F49" s="161"/>
      <c r="G49" s="162"/>
      <c r="H49" s="162"/>
      <c r="I49" s="162"/>
      <c r="J49" s="161"/>
      <c r="K49" s="162"/>
      <c r="L49" s="162"/>
      <c r="M49" s="162"/>
      <c r="N49" s="161"/>
      <c r="O49" s="162"/>
      <c r="P49" s="162"/>
      <c r="Q49" s="162"/>
      <c r="R49" s="161"/>
      <c r="S49" s="162"/>
      <c r="T49" s="162"/>
      <c r="U49" s="162"/>
      <c r="V49" s="161"/>
      <c r="W49" s="162"/>
      <c r="X49" s="162"/>
      <c r="Y49" s="162"/>
      <c r="Z49" s="161"/>
      <c r="AA49" s="162"/>
      <c r="AB49" s="162"/>
      <c r="AC49" s="162"/>
      <c r="AD49" s="161"/>
      <c r="AE49" s="162"/>
      <c r="AF49" s="162"/>
      <c r="AG49" s="162"/>
      <c r="AH49" s="161"/>
      <c r="AI49" s="162"/>
      <c r="AJ49" s="162"/>
      <c r="AK49" s="162"/>
      <c r="AL49" s="161"/>
      <c r="AM49" s="162"/>
      <c r="AN49" s="162"/>
      <c r="AO49" s="162"/>
      <c r="AP49" s="161"/>
      <c r="AQ49" s="162"/>
      <c r="AR49" s="162"/>
      <c r="AS49" s="162"/>
      <c r="AT49" s="161"/>
      <c r="AU49" s="162"/>
      <c r="AV49" s="162"/>
      <c r="AW49" s="162"/>
      <c r="AX49" s="161"/>
      <c r="AY49" s="162"/>
      <c r="AZ49" s="162"/>
      <c r="BA49" s="162"/>
      <c r="BB49" s="161"/>
      <c r="BC49" s="162"/>
      <c r="BD49" s="162"/>
      <c r="BE49" s="162"/>
      <c r="BF49" s="163"/>
      <c r="BG49" s="164"/>
      <c r="BH49" s="164"/>
      <c r="BI49" s="165"/>
      <c r="BJ49" s="161"/>
      <c r="BK49" s="162"/>
      <c r="BL49" s="162"/>
      <c r="BM49" s="162"/>
      <c r="BN49" s="156"/>
      <c r="BO49" s="157"/>
      <c r="BP49" s="157"/>
      <c r="BQ49" s="58"/>
    </row>
    <row r="50" customFormat="false" ht="19.5" hidden="false" customHeight="true" outlineLevel="0" collapsed="false">
      <c r="A50" s="167" t="s">
        <v>50</v>
      </c>
      <c r="B50" s="151"/>
      <c r="C50" s="152"/>
      <c r="D50" s="152"/>
      <c r="E50" s="152"/>
      <c r="F50" s="151"/>
      <c r="G50" s="152"/>
      <c r="H50" s="152"/>
      <c r="I50" s="152"/>
      <c r="J50" s="151"/>
      <c r="K50" s="152"/>
      <c r="L50" s="152"/>
      <c r="M50" s="152"/>
      <c r="N50" s="151"/>
      <c r="O50" s="152"/>
      <c r="P50" s="152"/>
      <c r="Q50" s="152"/>
      <c r="R50" s="151"/>
      <c r="S50" s="152"/>
      <c r="T50" s="152"/>
      <c r="U50" s="152"/>
      <c r="V50" s="151"/>
      <c r="W50" s="152"/>
      <c r="X50" s="152"/>
      <c r="Y50" s="152"/>
      <c r="Z50" s="151"/>
      <c r="AA50" s="152"/>
      <c r="AB50" s="152"/>
      <c r="AC50" s="152"/>
      <c r="AD50" s="151"/>
      <c r="AE50" s="152"/>
      <c r="AF50" s="152"/>
      <c r="AG50" s="152"/>
      <c r="AH50" s="151"/>
      <c r="AI50" s="152"/>
      <c r="AJ50" s="152"/>
      <c r="AK50" s="152"/>
      <c r="AL50" s="151"/>
      <c r="AM50" s="152"/>
      <c r="AN50" s="152"/>
      <c r="AO50" s="152"/>
      <c r="AP50" s="151" t="n">
        <v>2</v>
      </c>
      <c r="AQ50" s="152" t="n">
        <v>2</v>
      </c>
      <c r="AR50" s="152" t="n">
        <v>0</v>
      </c>
      <c r="AS50" s="152" t="n">
        <v>0</v>
      </c>
      <c r="AT50" s="151"/>
      <c r="AU50" s="152"/>
      <c r="AV50" s="152"/>
      <c r="AW50" s="152"/>
      <c r="AX50" s="151"/>
      <c r="AY50" s="152"/>
      <c r="AZ50" s="152"/>
      <c r="BA50" s="152"/>
      <c r="BB50" s="151"/>
      <c r="BC50" s="152"/>
      <c r="BD50" s="152"/>
      <c r="BE50" s="152"/>
      <c r="BF50" s="151"/>
      <c r="BG50" s="152"/>
      <c r="BH50" s="152"/>
      <c r="BI50" s="152"/>
      <c r="BJ50" s="153"/>
      <c r="BK50" s="154"/>
      <c r="BL50" s="154"/>
      <c r="BM50" s="155"/>
      <c r="BN50" s="156" t="str">
        <f aca="false">Punkti!A50</f>
        <v>NB-1</v>
      </c>
      <c r="BO50" s="157" t="n">
        <f aca="false">SUM(Punkti!B50:BM50)</f>
        <v>4</v>
      </c>
      <c r="BP50" s="157" t="n">
        <f aca="false">SUM(Punkti!B51:BM51)</f>
        <v>0</v>
      </c>
      <c r="BQ50" s="58"/>
    </row>
    <row r="51" customFormat="false" ht="19.5" hidden="false" customHeight="true" outlineLevel="0" collapsed="false">
      <c r="A51" s="167"/>
      <c r="B51" s="158"/>
      <c r="C51" s="159"/>
      <c r="D51" s="159"/>
      <c r="E51" s="159"/>
      <c r="F51" s="158"/>
      <c r="G51" s="159"/>
      <c r="H51" s="159"/>
      <c r="I51" s="159"/>
      <c r="J51" s="158"/>
      <c r="K51" s="159"/>
      <c r="L51" s="159"/>
      <c r="M51" s="159"/>
      <c r="N51" s="158"/>
      <c r="O51" s="159"/>
      <c r="P51" s="159"/>
      <c r="Q51" s="159"/>
      <c r="R51" s="158"/>
      <c r="S51" s="159"/>
      <c r="T51" s="159"/>
      <c r="U51" s="159"/>
      <c r="V51" s="158"/>
      <c r="W51" s="159"/>
      <c r="X51" s="159"/>
      <c r="Y51" s="159"/>
      <c r="Z51" s="158"/>
      <c r="AA51" s="159"/>
      <c r="AB51" s="159"/>
      <c r="AC51" s="159"/>
      <c r="AD51" s="158"/>
      <c r="AE51" s="159"/>
      <c r="AF51" s="159"/>
      <c r="AG51" s="159"/>
      <c r="AH51" s="158"/>
      <c r="AI51" s="159"/>
      <c r="AJ51" s="159"/>
      <c r="AK51" s="159"/>
      <c r="AL51" s="158"/>
      <c r="AM51" s="159"/>
      <c r="AN51" s="159"/>
      <c r="AO51" s="159"/>
      <c r="AP51" s="158" t="n">
        <v>0</v>
      </c>
      <c r="AQ51" s="159"/>
      <c r="AR51" s="159"/>
      <c r="AS51" s="159"/>
      <c r="AT51" s="158"/>
      <c r="AU51" s="159"/>
      <c r="AV51" s="159"/>
      <c r="AW51" s="159"/>
      <c r="AX51" s="158"/>
      <c r="AY51" s="159"/>
      <c r="AZ51" s="159"/>
      <c r="BA51" s="159"/>
      <c r="BB51" s="158"/>
      <c r="BC51" s="159"/>
      <c r="BD51" s="159"/>
      <c r="BE51" s="159"/>
      <c r="BF51" s="158"/>
      <c r="BG51" s="159"/>
      <c r="BH51" s="159"/>
      <c r="BI51" s="159"/>
      <c r="BJ51" s="158"/>
      <c r="BK51" s="159"/>
      <c r="BL51" s="159"/>
      <c r="BM51" s="160"/>
      <c r="BN51" s="156"/>
      <c r="BO51" s="157"/>
      <c r="BP51" s="157"/>
      <c r="BQ51" s="58"/>
    </row>
    <row r="52" customFormat="false" ht="19.5" hidden="false" customHeight="true" outlineLevel="0" collapsed="false">
      <c r="A52" s="167"/>
      <c r="B52" s="161"/>
      <c r="C52" s="162"/>
      <c r="D52" s="162"/>
      <c r="E52" s="162"/>
      <c r="F52" s="161"/>
      <c r="G52" s="162"/>
      <c r="H52" s="162"/>
      <c r="I52" s="162"/>
      <c r="J52" s="161"/>
      <c r="K52" s="162"/>
      <c r="L52" s="162"/>
      <c r="M52" s="162"/>
      <c r="N52" s="161"/>
      <c r="O52" s="162"/>
      <c r="P52" s="162"/>
      <c r="Q52" s="162"/>
      <c r="R52" s="161"/>
      <c r="S52" s="162"/>
      <c r="T52" s="162"/>
      <c r="U52" s="162"/>
      <c r="V52" s="161"/>
      <c r="W52" s="162"/>
      <c r="X52" s="162"/>
      <c r="Y52" s="162"/>
      <c r="Z52" s="161"/>
      <c r="AA52" s="162"/>
      <c r="AB52" s="162"/>
      <c r="AC52" s="162"/>
      <c r="AD52" s="161"/>
      <c r="AE52" s="162"/>
      <c r="AF52" s="162"/>
      <c r="AG52" s="162"/>
      <c r="AH52" s="161"/>
      <c r="AI52" s="162"/>
      <c r="AJ52" s="162"/>
      <c r="AK52" s="162"/>
      <c r="AL52" s="161"/>
      <c r="AM52" s="162"/>
      <c r="AN52" s="162"/>
      <c r="AO52" s="162"/>
      <c r="AP52" s="161"/>
      <c r="AQ52" s="162"/>
      <c r="AR52" s="162"/>
      <c r="AS52" s="162"/>
      <c r="AT52" s="161"/>
      <c r="AU52" s="162"/>
      <c r="AV52" s="162"/>
      <c r="AW52" s="162"/>
      <c r="AX52" s="161"/>
      <c r="AY52" s="162"/>
      <c r="AZ52" s="162"/>
      <c r="BA52" s="162"/>
      <c r="BB52" s="161"/>
      <c r="BC52" s="162"/>
      <c r="BD52" s="162"/>
      <c r="BE52" s="162"/>
      <c r="BF52" s="161"/>
      <c r="BG52" s="162"/>
      <c r="BH52" s="162"/>
      <c r="BI52" s="162"/>
      <c r="BJ52" s="163"/>
      <c r="BK52" s="164"/>
      <c r="BL52" s="164"/>
      <c r="BM52" s="165"/>
      <c r="BN52" s="156"/>
      <c r="BO52" s="157"/>
      <c r="BP52" s="157"/>
      <c r="BQ52" s="58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38:A40"/>
    <mergeCell ref="BN38:BN40"/>
    <mergeCell ref="A41:A43"/>
    <mergeCell ref="BN41:BN43"/>
    <mergeCell ref="A44:A46"/>
    <mergeCell ref="BN44:BN46"/>
    <mergeCell ref="A47:A49"/>
    <mergeCell ref="BN47:BN49"/>
    <mergeCell ref="A50:A52"/>
    <mergeCell ref="BN50:BN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124"/>
  <sheetViews>
    <sheetView windowProtection="true" showFormulas="false" showGridLines="true" showRowColHeaders="true" showZeros="true" rightToLeft="false" tabSelected="false" showOutlineSymbols="true" defaultGridColor="true" view="normal" topLeftCell="A91" colorId="64" zoomScale="80" zoomScaleNormal="80" zoomScalePageLayoutView="100" workbookViewId="0">
      <pane xSplit="2" ySplit="0" topLeftCell="C91" activePane="topRight" state="frozen"/>
      <selection pane="topLeft" activeCell="A91" activeCellId="0" sqref="A91"/>
      <selection pane="topRight" activeCell="H112" activeCellId="0" sqref="H112"/>
    </sheetView>
  </sheetViews>
  <sheetFormatPr defaultRowHeight="15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8" min="67" style="0" width="6.4234693877551"/>
    <col collapsed="false" hidden="false" max="69" min="69" style="0" width="9.5765306122449"/>
    <col collapsed="false" hidden="false" max="70" min="70" style="0" width="8.70918367346939"/>
    <col collapsed="false" hidden="false" max="71" min="71" style="0" width="21.1377551020408"/>
    <col collapsed="false" hidden="false" max="72" min="72" style="0" width="20.1428571428571"/>
    <col collapsed="false" hidden="false" max="73" min="73" style="0" width="6.29081632653061"/>
    <col collapsed="false" hidden="false" max="74" min="74" style="0" width="26.7091836734694"/>
    <col collapsed="false" hidden="false" max="82" min="75" style="0" width="9.13265306122449"/>
    <col collapsed="false" hidden="false" max="83" min="83" style="0" width="10.7091836734694"/>
    <col collapsed="false" hidden="false" max="94" min="84" style="0" width="9.13265306122449"/>
    <col collapsed="false" hidden="false" max="1025" min="95" style="0" width="14.4285714285714"/>
  </cols>
  <sheetData>
    <row r="1" customFormat="false" ht="12.75" hidden="false" customHeight="true" outlineLevel="0" collapsed="false">
      <c r="A1" s="168"/>
      <c r="B1" s="169"/>
      <c r="C1" s="169"/>
      <c r="D1" s="16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1"/>
      <c r="BS1" s="171"/>
      <c r="BT1" s="172"/>
      <c r="BU1" s="173"/>
      <c r="BV1" s="174"/>
      <c r="BW1" s="175"/>
      <c r="BX1" s="176"/>
      <c r="BY1" s="176"/>
      <c r="BZ1" s="176"/>
      <c r="CA1" s="176"/>
      <c r="CB1" s="176"/>
      <c r="CC1" s="176"/>
      <c r="CD1" s="176"/>
      <c r="CE1" s="175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</row>
    <row r="2" customFormat="false" ht="27.75" hidden="false" customHeight="true" outlineLevel="0" collapsed="false">
      <c r="A2" s="177"/>
      <c r="B2" s="173"/>
      <c r="C2" s="178" t="s">
        <v>51</v>
      </c>
      <c r="D2" s="178"/>
      <c r="E2" s="179" t="str">
        <f aca="false">Rezultati!A4</f>
        <v>BASK APS</v>
      </c>
      <c r="F2" s="179"/>
      <c r="G2" s="179"/>
      <c r="H2" s="179"/>
      <c r="I2" s="180" t="str">
        <f aca="false">Rezultati!A15</f>
        <v>Ten Pin</v>
      </c>
      <c r="J2" s="180"/>
      <c r="K2" s="180"/>
      <c r="L2" s="180"/>
      <c r="M2" s="180" t="str">
        <f aca="false">Rezultati!A22</f>
        <v>Jaunie Buki</v>
      </c>
      <c r="N2" s="180"/>
      <c r="O2" s="180"/>
      <c r="P2" s="180"/>
      <c r="Q2" s="181" t="str">
        <f aca="false">Rezultati!A30</f>
        <v>Pārdaugavas AVANGĀRDS</v>
      </c>
      <c r="R2" s="181"/>
      <c r="S2" s="181"/>
      <c r="T2" s="181"/>
      <c r="U2" s="180" t="str">
        <f aca="false">Rezultati!A36</f>
        <v>Liquide Time</v>
      </c>
      <c r="V2" s="180"/>
      <c r="W2" s="180"/>
      <c r="X2" s="180"/>
      <c r="Y2" s="182" t="str">
        <f aca="false">Rezultati!A43</f>
        <v>RR Dziednieks</v>
      </c>
      <c r="Z2" s="182"/>
      <c r="AA2" s="182"/>
      <c r="AB2" s="182"/>
      <c r="AC2" s="182" t="str">
        <f aca="false">Rezultati!A50</f>
        <v>Šarmageddon</v>
      </c>
      <c r="AD2" s="182"/>
      <c r="AE2" s="182"/>
      <c r="AF2" s="182"/>
      <c r="AG2" s="183" t="str">
        <f aca="false">A57</f>
        <v>Wolfpack</v>
      </c>
      <c r="AH2" s="183"/>
      <c r="AI2" s="183"/>
      <c r="AJ2" s="183"/>
      <c r="AK2" s="183" t="str">
        <f aca="false">A64</f>
        <v>Pandora</v>
      </c>
      <c r="AL2" s="183"/>
      <c r="AM2" s="183"/>
      <c r="AN2" s="183"/>
      <c r="AO2" s="183" t="str">
        <f aca="false">A71</f>
        <v>CAPAROL</v>
      </c>
      <c r="AP2" s="183"/>
      <c r="AQ2" s="183"/>
      <c r="AR2" s="183"/>
      <c r="AS2" s="183" t="str">
        <f aca="false">A78</f>
        <v>Returned</v>
      </c>
      <c r="AT2" s="183"/>
      <c r="AU2" s="183"/>
      <c r="AV2" s="183"/>
      <c r="AW2" s="183" t="str">
        <f aca="false">A85</f>
        <v>Korness</v>
      </c>
      <c r="AX2" s="183"/>
      <c r="AY2" s="183"/>
      <c r="AZ2" s="183"/>
      <c r="BA2" s="183" t="str">
        <f aca="false">A92</f>
        <v>Universal Services</v>
      </c>
      <c r="BB2" s="183"/>
      <c r="BC2" s="183"/>
      <c r="BD2" s="183"/>
      <c r="BE2" s="183" t="str">
        <f aca="false">A99</f>
        <v>ŠAR-A</v>
      </c>
      <c r="BF2" s="183"/>
      <c r="BG2" s="183"/>
      <c r="BH2" s="183"/>
      <c r="BI2" s="183" t="str">
        <f aca="false">A107</f>
        <v>NB – 2</v>
      </c>
      <c r="BJ2" s="183"/>
      <c r="BK2" s="183"/>
      <c r="BL2" s="183"/>
      <c r="BM2" s="183" t="str">
        <f aca="false">A115</f>
        <v>NB-1</v>
      </c>
      <c r="BN2" s="183"/>
      <c r="BO2" s="183"/>
      <c r="BP2" s="183"/>
      <c r="BQ2" s="184" t="s">
        <v>26</v>
      </c>
      <c r="BR2" s="184" t="s">
        <v>25</v>
      </c>
      <c r="BS2" s="185" t="s">
        <v>52</v>
      </c>
      <c r="BT2" s="186" t="s">
        <v>53</v>
      </c>
      <c r="BU2" s="173"/>
      <c r="BV2" s="174"/>
      <c r="BW2" s="175"/>
      <c r="BX2" s="176"/>
      <c r="BY2" s="176"/>
      <c r="BZ2" s="176"/>
      <c r="CA2" s="176"/>
      <c r="CB2" s="176"/>
      <c r="CC2" s="176"/>
      <c r="CD2" s="176"/>
      <c r="CE2" s="175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</row>
    <row r="3" customFormat="false" ht="13.5" hidden="false" customHeight="true" outlineLevel="0" collapsed="false">
      <c r="A3" s="187" t="s">
        <v>3</v>
      </c>
      <c r="B3" s="187" t="s">
        <v>24</v>
      </c>
      <c r="C3" s="188" t="s">
        <v>54</v>
      </c>
      <c r="D3" s="189" t="s">
        <v>55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84"/>
      <c r="BR3" s="184"/>
      <c r="BS3" s="185"/>
      <c r="BT3" s="186"/>
      <c r="BU3" s="173"/>
      <c r="BV3" s="174"/>
      <c r="BW3" s="175"/>
      <c r="BX3" s="176"/>
      <c r="BY3" s="176"/>
      <c r="BZ3" s="176"/>
      <c r="CA3" s="176"/>
      <c r="CB3" s="176"/>
      <c r="CC3" s="176"/>
      <c r="CD3" s="176"/>
      <c r="CE3" s="175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</row>
    <row r="4" customFormat="false" ht="15.75" hidden="false" customHeight="true" outlineLevel="0" collapsed="false">
      <c r="A4" s="191" t="str">
        <f aca="false">Punkti!A5</f>
        <v>BASK APS</v>
      </c>
      <c r="B4" s="192" t="s">
        <v>56</v>
      </c>
      <c r="C4" s="193" t="n">
        <v>0</v>
      </c>
      <c r="D4" s="194" t="n">
        <f aca="false">Rezultati!C4*Rezultati!BR4</f>
        <v>0</v>
      </c>
      <c r="E4" s="195"/>
      <c r="F4" s="195"/>
      <c r="G4" s="195"/>
      <c r="H4" s="196"/>
      <c r="I4" s="197"/>
      <c r="J4" s="198"/>
      <c r="K4" s="198"/>
      <c r="L4" s="199"/>
      <c r="M4" s="200"/>
      <c r="N4" s="198"/>
      <c r="O4" s="198"/>
      <c r="P4" s="201"/>
      <c r="Q4" s="197"/>
      <c r="R4" s="198"/>
      <c r="S4" s="198"/>
      <c r="T4" s="199"/>
      <c r="U4" s="200"/>
      <c r="V4" s="198"/>
      <c r="W4" s="198"/>
      <c r="X4" s="201"/>
      <c r="Y4" s="197"/>
      <c r="Z4" s="198"/>
      <c r="AA4" s="198"/>
      <c r="AB4" s="199"/>
      <c r="AC4" s="200"/>
      <c r="AD4" s="198"/>
      <c r="AE4" s="198"/>
      <c r="AF4" s="199"/>
      <c r="AG4" s="200"/>
      <c r="AH4" s="198"/>
      <c r="AI4" s="198"/>
      <c r="AJ4" s="199"/>
      <c r="AK4" s="202"/>
      <c r="AL4" s="203"/>
      <c r="AM4" s="203"/>
      <c r="AN4" s="204"/>
      <c r="AO4" s="202"/>
      <c r="AP4" s="203"/>
      <c r="AQ4" s="203"/>
      <c r="AR4" s="204"/>
      <c r="AS4" s="202"/>
      <c r="AT4" s="203"/>
      <c r="AU4" s="203"/>
      <c r="AV4" s="204"/>
      <c r="AW4" s="202"/>
      <c r="AX4" s="203"/>
      <c r="AY4" s="203"/>
      <c r="AZ4" s="204"/>
      <c r="BA4" s="202"/>
      <c r="BB4" s="203"/>
      <c r="BC4" s="203"/>
      <c r="BD4" s="204"/>
      <c r="BE4" s="202"/>
      <c r="BF4" s="203"/>
      <c r="BG4" s="203"/>
      <c r="BH4" s="204"/>
      <c r="BI4" s="202"/>
      <c r="BJ4" s="203"/>
      <c r="BK4" s="203"/>
      <c r="BL4" s="204"/>
      <c r="BM4" s="202"/>
      <c r="BN4" s="203"/>
      <c r="BO4" s="203"/>
      <c r="BP4" s="204"/>
      <c r="BQ4" s="205" t="n">
        <f aca="false">SUM(Rezultati!E4:BP4)</f>
        <v>0</v>
      </c>
      <c r="BR4" s="206" t="n">
        <f aca="false">COUNT(Rezultati!E4:BP4)</f>
        <v>0</v>
      </c>
      <c r="BS4" s="207" t="e">
        <f aca="false">SUM((Rezultati!BQ4+Rezultati!BQ5+Rezultati!BQ6+BQ12+BQ11+BQ13+BQ10+Rezultati!BQ7+Rezultati!BQ8+Rezultati!BQ9+BR11+Rezultati!BQ14)/(Rezultati!BR4+BR13+BR11+Rezultati!BR5+Rezultati!BR6+Rezultati!BR7+Rezultati!BR8+Rezultati!BR9+BR10+BR12+Rezultati!BR14))</f>
        <v>#DIV/0!</v>
      </c>
      <c r="BT4" s="208" t="e">
        <f aca="false">Rezultati!BQ4/Rezultati!BR4</f>
        <v>#DIV/0!</v>
      </c>
      <c r="BU4" s="209" t="str">
        <f aca="false">E2</f>
        <v>BASK APS</v>
      </c>
      <c r="BV4" s="174" t="str">
        <f aca="false">B4</f>
        <v>Artemijs Hudjakovs</v>
      </c>
      <c r="BW4" s="175"/>
      <c r="BX4" s="175"/>
      <c r="BY4" s="175"/>
      <c r="BZ4" s="175"/>
      <c r="CA4" s="175"/>
      <c r="CB4" s="175"/>
      <c r="CC4" s="175"/>
      <c r="CD4" s="175"/>
      <c r="CE4" s="210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</row>
    <row r="5" customFormat="false" ht="15.75" hidden="false" customHeight="true" outlineLevel="0" collapsed="false">
      <c r="A5" s="191" t="s">
        <v>36</v>
      </c>
      <c r="B5" s="211" t="s">
        <v>57</v>
      </c>
      <c r="C5" s="212" t="n">
        <v>0</v>
      </c>
      <c r="D5" s="194" t="n">
        <f aca="false">Rezultati!C5*Rezultati!BR5</f>
        <v>0</v>
      </c>
      <c r="E5" s="213"/>
      <c r="F5" s="213"/>
      <c r="G5" s="213"/>
      <c r="H5" s="214"/>
      <c r="I5" s="215"/>
      <c r="J5" s="216"/>
      <c r="K5" s="216"/>
      <c r="L5" s="217"/>
      <c r="M5" s="218"/>
      <c r="N5" s="216"/>
      <c r="O5" s="216"/>
      <c r="P5" s="219"/>
      <c r="Q5" s="215"/>
      <c r="R5" s="216"/>
      <c r="S5" s="216"/>
      <c r="T5" s="217"/>
      <c r="U5" s="218"/>
      <c r="V5" s="216"/>
      <c r="W5" s="216"/>
      <c r="X5" s="219"/>
      <c r="Y5" s="215"/>
      <c r="Z5" s="216"/>
      <c r="AA5" s="216"/>
      <c r="AB5" s="217"/>
      <c r="AC5" s="218"/>
      <c r="AD5" s="216"/>
      <c r="AE5" s="216"/>
      <c r="AF5" s="217"/>
      <c r="AG5" s="218"/>
      <c r="AH5" s="216"/>
      <c r="AI5" s="216"/>
      <c r="AJ5" s="217"/>
      <c r="AK5" s="220"/>
      <c r="AL5" s="221"/>
      <c r="AM5" s="221"/>
      <c r="AN5" s="222"/>
      <c r="AO5" s="220"/>
      <c r="AP5" s="221"/>
      <c r="AQ5" s="221"/>
      <c r="AR5" s="222"/>
      <c r="AS5" s="220"/>
      <c r="AT5" s="221"/>
      <c r="AU5" s="221"/>
      <c r="AV5" s="222"/>
      <c r="AW5" s="220"/>
      <c r="AX5" s="221"/>
      <c r="AY5" s="221"/>
      <c r="AZ5" s="222"/>
      <c r="BA5" s="220"/>
      <c r="BB5" s="221"/>
      <c r="BC5" s="221"/>
      <c r="BD5" s="222"/>
      <c r="BE5" s="220"/>
      <c r="BF5" s="221"/>
      <c r="BG5" s="221"/>
      <c r="BH5" s="222"/>
      <c r="BI5" s="220"/>
      <c r="BJ5" s="221"/>
      <c r="BK5" s="221"/>
      <c r="BL5" s="222"/>
      <c r="BM5" s="220"/>
      <c r="BN5" s="221"/>
      <c r="BO5" s="221"/>
      <c r="BP5" s="222"/>
      <c r="BQ5" s="223" t="n">
        <f aca="false">SUM(Rezultati!E5:BP5)</f>
        <v>0</v>
      </c>
      <c r="BR5" s="224" t="n">
        <f aca="false">COUNT(Rezultati!E5:BP5)</f>
        <v>0</v>
      </c>
      <c r="BS5" s="207"/>
      <c r="BT5" s="208" t="e">
        <f aca="false">Rezultati!BQ5/Rezultati!BR5</f>
        <v>#DIV/0!</v>
      </c>
      <c r="BU5" s="209"/>
      <c r="BV5" s="174" t="str">
        <f aca="false">B5</f>
        <v>Gints Aksiks</v>
      </c>
      <c r="BW5" s="175"/>
      <c r="BX5" s="175"/>
      <c r="BY5" s="175"/>
      <c r="BZ5" s="175"/>
      <c r="CA5" s="175"/>
      <c r="CB5" s="175"/>
      <c r="CC5" s="175"/>
      <c r="CD5" s="175"/>
      <c r="CE5" s="210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customFormat="false" ht="15.75" hidden="false" customHeight="true" outlineLevel="0" collapsed="false">
      <c r="A6" s="191" t="s">
        <v>36</v>
      </c>
      <c r="B6" s="211" t="s">
        <v>58</v>
      </c>
      <c r="C6" s="212" t="n">
        <v>0</v>
      </c>
      <c r="D6" s="194" t="n">
        <f aca="false">Rezultati!C6*Rezultati!BR6</f>
        <v>0</v>
      </c>
      <c r="E6" s="213"/>
      <c r="F6" s="213"/>
      <c r="G6" s="213"/>
      <c r="H6" s="214"/>
      <c r="I6" s="215"/>
      <c r="J6" s="216"/>
      <c r="K6" s="216"/>
      <c r="L6" s="217"/>
      <c r="M6" s="218"/>
      <c r="N6" s="216"/>
      <c r="O6" s="216"/>
      <c r="P6" s="219"/>
      <c r="Q6" s="215"/>
      <c r="R6" s="216"/>
      <c r="S6" s="216"/>
      <c r="T6" s="217"/>
      <c r="U6" s="218"/>
      <c r="V6" s="216"/>
      <c r="W6" s="216"/>
      <c r="X6" s="219"/>
      <c r="Y6" s="215"/>
      <c r="Z6" s="216"/>
      <c r="AA6" s="216"/>
      <c r="AB6" s="217"/>
      <c r="AC6" s="218"/>
      <c r="AD6" s="216"/>
      <c r="AE6" s="216"/>
      <c r="AF6" s="217"/>
      <c r="AG6" s="218"/>
      <c r="AH6" s="216"/>
      <c r="AI6" s="216"/>
      <c r="AJ6" s="217"/>
      <c r="AK6" s="220"/>
      <c r="AL6" s="221"/>
      <c r="AM6" s="221"/>
      <c r="AN6" s="222"/>
      <c r="AO6" s="220"/>
      <c r="AP6" s="221"/>
      <c r="AQ6" s="221"/>
      <c r="AR6" s="222"/>
      <c r="AS6" s="220"/>
      <c r="AT6" s="221"/>
      <c r="AU6" s="221"/>
      <c r="AV6" s="222"/>
      <c r="AW6" s="220"/>
      <c r="AX6" s="221"/>
      <c r="AY6" s="221"/>
      <c r="AZ6" s="222"/>
      <c r="BA6" s="220"/>
      <c r="BB6" s="221"/>
      <c r="BC6" s="221"/>
      <c r="BD6" s="222"/>
      <c r="BE6" s="220"/>
      <c r="BF6" s="221"/>
      <c r="BG6" s="221"/>
      <c r="BH6" s="222"/>
      <c r="BI6" s="220"/>
      <c r="BJ6" s="221"/>
      <c r="BK6" s="221"/>
      <c r="BL6" s="222"/>
      <c r="BM6" s="220"/>
      <c r="BN6" s="221"/>
      <c r="BO6" s="221"/>
      <c r="BP6" s="222"/>
      <c r="BQ6" s="223" t="n">
        <f aca="false">SUM(Rezultati!E6:BP6)</f>
        <v>0</v>
      </c>
      <c r="BR6" s="224" t="n">
        <f aca="false">COUNT(Rezultati!E6:BP6)</f>
        <v>0</v>
      </c>
      <c r="BS6" s="207"/>
      <c r="BT6" s="208" t="str">
        <f aca="false">Rezultati!BQ6/Rezultati!BR6</f>
        <v>#DIV/0!</v>
      </c>
      <c r="BU6" s="209"/>
      <c r="BV6" s="174" t="str">
        <f aca="false">B6</f>
        <v>Dmitrijs Čebotarjovs</v>
      </c>
      <c r="BW6" s="175"/>
      <c r="BX6" s="175"/>
      <c r="BY6" s="175"/>
      <c r="BZ6" s="175"/>
      <c r="CA6" s="175"/>
      <c r="CB6" s="175"/>
      <c r="CC6" s="175"/>
      <c r="CD6" s="175"/>
      <c r="CE6" s="210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</row>
    <row r="7" customFormat="false" ht="15.75" hidden="false" customHeight="true" outlineLevel="0" collapsed="false">
      <c r="A7" s="191" t="s">
        <v>36</v>
      </c>
      <c r="B7" s="225" t="s">
        <v>59</v>
      </c>
      <c r="C7" s="212" t="n">
        <v>0</v>
      </c>
      <c r="D7" s="194" t="n">
        <f aca="false">Rezultati!C7*Rezultati!BR7</f>
        <v>0</v>
      </c>
      <c r="E7" s="213"/>
      <c r="F7" s="213"/>
      <c r="G7" s="213"/>
      <c r="H7" s="214"/>
      <c r="I7" s="215"/>
      <c r="J7" s="216"/>
      <c r="K7" s="216"/>
      <c r="L7" s="217"/>
      <c r="M7" s="218"/>
      <c r="N7" s="216"/>
      <c r="O7" s="216"/>
      <c r="P7" s="219"/>
      <c r="Q7" s="215"/>
      <c r="R7" s="216"/>
      <c r="S7" s="216"/>
      <c r="T7" s="217"/>
      <c r="U7" s="218"/>
      <c r="V7" s="216"/>
      <c r="W7" s="216"/>
      <c r="X7" s="219"/>
      <c r="Y7" s="215"/>
      <c r="Z7" s="216"/>
      <c r="AA7" s="216"/>
      <c r="AB7" s="217"/>
      <c r="AC7" s="218"/>
      <c r="AD7" s="216"/>
      <c r="AE7" s="216"/>
      <c r="AF7" s="217"/>
      <c r="AG7" s="218"/>
      <c r="AH7" s="216"/>
      <c r="AI7" s="216"/>
      <c r="AJ7" s="217"/>
      <c r="AK7" s="220"/>
      <c r="AL7" s="221"/>
      <c r="AM7" s="221"/>
      <c r="AN7" s="222"/>
      <c r="AO7" s="220"/>
      <c r="AP7" s="221"/>
      <c r="AQ7" s="221"/>
      <c r="AR7" s="222"/>
      <c r="AS7" s="220"/>
      <c r="AT7" s="221"/>
      <c r="AU7" s="221"/>
      <c r="AV7" s="222"/>
      <c r="AW7" s="220"/>
      <c r="AX7" s="221"/>
      <c r="AY7" s="221"/>
      <c r="AZ7" s="222"/>
      <c r="BA7" s="220"/>
      <c r="BB7" s="221"/>
      <c r="BC7" s="221"/>
      <c r="BD7" s="222"/>
      <c r="BE7" s="220"/>
      <c r="BF7" s="221"/>
      <c r="BG7" s="221"/>
      <c r="BH7" s="222"/>
      <c r="BI7" s="220"/>
      <c r="BJ7" s="221"/>
      <c r="BK7" s="221"/>
      <c r="BL7" s="222"/>
      <c r="BM7" s="220"/>
      <c r="BN7" s="221"/>
      <c r="BO7" s="221"/>
      <c r="BP7" s="222"/>
      <c r="BQ7" s="223" t="n">
        <f aca="false">SUM(Rezultati!E7:BP7)</f>
        <v>0</v>
      </c>
      <c r="BR7" s="224" t="n">
        <f aca="false">COUNT(Rezultati!E7:BP7)</f>
        <v>0</v>
      </c>
      <c r="BS7" s="207"/>
      <c r="BT7" s="208" t="e">
        <f aca="false">Rezultati!BQ7/Rezultati!BR7</f>
        <v>#DIV/0!</v>
      </c>
      <c r="BU7" s="209"/>
      <c r="BV7" s="174" t="str">
        <f aca="false">B7</f>
        <v>Sergejs Ļeonovs</v>
      </c>
      <c r="BW7" s="175"/>
      <c r="BX7" s="175"/>
      <c r="BY7" s="175"/>
      <c r="BZ7" s="175"/>
      <c r="CA7" s="175"/>
      <c r="CB7" s="175"/>
      <c r="CC7" s="175"/>
      <c r="CD7" s="175"/>
      <c r="CE7" s="210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</row>
    <row r="8" customFormat="false" ht="15.75" hidden="false" customHeight="true" outlineLevel="0" collapsed="false">
      <c r="A8" s="226" t="s">
        <v>36</v>
      </c>
      <c r="B8" s="227" t="s">
        <v>60</v>
      </c>
      <c r="C8" s="228" t="n">
        <v>8</v>
      </c>
      <c r="D8" s="229" t="n">
        <f aca="false">Rezultati!C8*Rezultati!BR8</f>
        <v>0</v>
      </c>
      <c r="E8" s="213"/>
      <c r="F8" s="213"/>
      <c r="G8" s="213"/>
      <c r="H8" s="214"/>
      <c r="I8" s="230"/>
      <c r="J8" s="231"/>
      <c r="K8" s="231"/>
      <c r="L8" s="232"/>
      <c r="M8" s="233"/>
      <c r="N8" s="231"/>
      <c r="O8" s="231"/>
      <c r="P8" s="234"/>
      <c r="Q8" s="230"/>
      <c r="R8" s="231"/>
      <c r="S8" s="231"/>
      <c r="T8" s="232"/>
      <c r="U8" s="233"/>
      <c r="V8" s="231"/>
      <c r="W8" s="231"/>
      <c r="X8" s="234"/>
      <c r="Y8" s="230"/>
      <c r="Z8" s="231"/>
      <c r="AA8" s="231"/>
      <c r="AB8" s="232"/>
      <c r="AC8" s="233"/>
      <c r="AD8" s="231"/>
      <c r="AE8" s="231"/>
      <c r="AF8" s="232"/>
      <c r="AG8" s="233"/>
      <c r="AH8" s="231"/>
      <c r="AI8" s="231"/>
      <c r="AJ8" s="232"/>
      <c r="AK8" s="235"/>
      <c r="AL8" s="236"/>
      <c r="AM8" s="236"/>
      <c r="AN8" s="237"/>
      <c r="AO8" s="235"/>
      <c r="AP8" s="236"/>
      <c r="AQ8" s="236"/>
      <c r="AR8" s="237"/>
      <c r="AS8" s="235"/>
      <c r="AT8" s="236"/>
      <c r="AU8" s="236"/>
      <c r="AV8" s="237"/>
      <c r="AW8" s="235"/>
      <c r="AX8" s="236"/>
      <c r="AY8" s="236"/>
      <c r="AZ8" s="237"/>
      <c r="BA8" s="235"/>
      <c r="BB8" s="236"/>
      <c r="BC8" s="236"/>
      <c r="BD8" s="237"/>
      <c r="BE8" s="235"/>
      <c r="BF8" s="236"/>
      <c r="BG8" s="236"/>
      <c r="BH8" s="237"/>
      <c r="BI8" s="235"/>
      <c r="BJ8" s="236"/>
      <c r="BK8" s="236"/>
      <c r="BL8" s="237"/>
      <c r="BM8" s="235"/>
      <c r="BN8" s="236"/>
      <c r="BO8" s="236"/>
      <c r="BP8" s="237"/>
      <c r="BQ8" s="223" t="n">
        <f aca="false">SUM(Rezultati!E8:BP8)</f>
        <v>0</v>
      </c>
      <c r="BR8" s="224" t="n">
        <f aca="false">COUNT(Rezultati!E8:BP8)</f>
        <v>0</v>
      </c>
      <c r="BS8" s="207"/>
      <c r="BT8" s="208" t="e">
        <f aca="false">Rezultati!BQ8/Rezultati!BR8-8</f>
        <v>#DIV/0!</v>
      </c>
      <c r="BU8" s="209"/>
      <c r="BV8" s="174" t="str">
        <f aca="false">B8</f>
        <v>Karīna Maslova</v>
      </c>
      <c r="BW8" s="175"/>
      <c r="BX8" s="175"/>
      <c r="BY8" s="175"/>
      <c r="BZ8" s="175"/>
      <c r="CA8" s="175"/>
      <c r="CB8" s="175"/>
      <c r="CC8" s="175"/>
      <c r="CD8" s="175"/>
      <c r="CE8" s="210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</row>
    <row r="9" customFormat="false" ht="16.5" hidden="false" customHeight="true" outlineLevel="0" collapsed="false">
      <c r="A9" s="226" t="s">
        <v>36</v>
      </c>
      <c r="B9" s="227" t="s">
        <v>61</v>
      </c>
      <c r="C9" s="228" t="n">
        <v>8</v>
      </c>
      <c r="D9" s="229" t="n">
        <f aca="false">Rezultati!C9*Rezultati!BR9</f>
        <v>0</v>
      </c>
      <c r="E9" s="213"/>
      <c r="F9" s="213"/>
      <c r="G9" s="213"/>
      <c r="H9" s="214"/>
      <c r="I9" s="230"/>
      <c r="J9" s="231"/>
      <c r="K9" s="231"/>
      <c r="L9" s="232"/>
      <c r="M9" s="233"/>
      <c r="N9" s="231"/>
      <c r="O9" s="231"/>
      <c r="P9" s="234"/>
      <c r="Q9" s="230"/>
      <c r="R9" s="231"/>
      <c r="S9" s="231"/>
      <c r="T9" s="232"/>
      <c r="U9" s="233"/>
      <c r="V9" s="231"/>
      <c r="W9" s="231"/>
      <c r="X9" s="234"/>
      <c r="Y9" s="230"/>
      <c r="Z9" s="231"/>
      <c r="AA9" s="231"/>
      <c r="AB9" s="232"/>
      <c r="AC9" s="233"/>
      <c r="AD9" s="231"/>
      <c r="AE9" s="231"/>
      <c r="AF9" s="232"/>
      <c r="AG9" s="233"/>
      <c r="AH9" s="231"/>
      <c r="AI9" s="231"/>
      <c r="AJ9" s="232"/>
      <c r="AK9" s="235"/>
      <c r="AL9" s="236"/>
      <c r="AM9" s="236"/>
      <c r="AN9" s="237"/>
      <c r="AO9" s="235"/>
      <c r="AP9" s="236"/>
      <c r="AQ9" s="236"/>
      <c r="AR9" s="237"/>
      <c r="AS9" s="235"/>
      <c r="AT9" s="236"/>
      <c r="AU9" s="236"/>
      <c r="AV9" s="237"/>
      <c r="AW9" s="235"/>
      <c r="AX9" s="236"/>
      <c r="AY9" s="236"/>
      <c r="AZ9" s="237"/>
      <c r="BA9" s="235"/>
      <c r="BB9" s="236"/>
      <c r="BC9" s="236"/>
      <c r="BD9" s="237"/>
      <c r="BE9" s="235"/>
      <c r="BF9" s="236"/>
      <c r="BG9" s="236"/>
      <c r="BH9" s="237"/>
      <c r="BI9" s="235"/>
      <c r="BJ9" s="236"/>
      <c r="BK9" s="236"/>
      <c r="BL9" s="237"/>
      <c r="BM9" s="235"/>
      <c r="BN9" s="236"/>
      <c r="BO9" s="236"/>
      <c r="BP9" s="237"/>
      <c r="BQ9" s="223" t="n">
        <f aca="false">SUM(Rezultati!E9:BP9)</f>
        <v>0</v>
      </c>
      <c r="BR9" s="224" t="n">
        <f aca="false">COUNT(Rezultati!E9:BP9)</f>
        <v>0</v>
      </c>
      <c r="BS9" s="207"/>
      <c r="BT9" s="208" t="str">
        <f aca="false">Rezultati!BQ9/Rezultati!BR9-8</f>
        <v>#DIV/0!</v>
      </c>
      <c r="BU9" s="209"/>
      <c r="BV9" s="174" t="str">
        <f aca="false">B9</f>
        <v>Karīna Petrova</v>
      </c>
      <c r="BW9" s="175"/>
      <c r="BX9" s="175"/>
      <c r="BY9" s="175"/>
      <c r="BZ9" s="175"/>
      <c r="CA9" s="175"/>
      <c r="CB9" s="175"/>
      <c r="CC9" s="175"/>
      <c r="CD9" s="175"/>
      <c r="CE9" s="210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</row>
    <row r="10" customFormat="false" ht="16.5" hidden="false" customHeight="true" outlineLevel="0" collapsed="false">
      <c r="A10" s="191" t="s">
        <v>36</v>
      </c>
      <c r="B10" s="238" t="s">
        <v>62</v>
      </c>
      <c r="C10" s="239" t="n">
        <v>0</v>
      </c>
      <c r="D10" s="194" t="n">
        <f aca="false">Rezultati!C10*Rezultati!BR10</f>
        <v>0</v>
      </c>
      <c r="E10" s="213"/>
      <c r="F10" s="213"/>
      <c r="G10" s="213"/>
      <c r="H10" s="214"/>
      <c r="I10" s="240"/>
      <c r="J10" s="241"/>
      <c r="K10" s="241"/>
      <c r="L10" s="242"/>
      <c r="M10" s="243"/>
      <c r="N10" s="241"/>
      <c r="O10" s="241"/>
      <c r="P10" s="244"/>
      <c r="Q10" s="240"/>
      <c r="R10" s="241"/>
      <c r="S10" s="241"/>
      <c r="T10" s="242"/>
      <c r="U10" s="243"/>
      <c r="V10" s="241"/>
      <c r="W10" s="241"/>
      <c r="X10" s="244"/>
      <c r="Y10" s="240"/>
      <c r="Z10" s="241"/>
      <c r="AA10" s="241"/>
      <c r="AB10" s="242"/>
      <c r="AC10" s="243"/>
      <c r="AD10" s="241"/>
      <c r="AE10" s="241"/>
      <c r="AF10" s="242"/>
      <c r="AG10" s="243"/>
      <c r="AH10" s="241"/>
      <c r="AI10" s="241"/>
      <c r="AJ10" s="242"/>
      <c r="AK10" s="245"/>
      <c r="AL10" s="246"/>
      <c r="AM10" s="246"/>
      <c r="AN10" s="247"/>
      <c r="AO10" s="245"/>
      <c r="AP10" s="246"/>
      <c r="AQ10" s="246"/>
      <c r="AR10" s="247"/>
      <c r="AS10" s="245"/>
      <c r="AT10" s="246"/>
      <c r="AU10" s="246"/>
      <c r="AV10" s="247"/>
      <c r="AW10" s="245"/>
      <c r="AX10" s="246"/>
      <c r="AY10" s="246"/>
      <c r="AZ10" s="247"/>
      <c r="BA10" s="245"/>
      <c r="BB10" s="246"/>
      <c r="BC10" s="246"/>
      <c r="BD10" s="247"/>
      <c r="BE10" s="245"/>
      <c r="BF10" s="246"/>
      <c r="BG10" s="246"/>
      <c r="BH10" s="247"/>
      <c r="BI10" s="245"/>
      <c r="BJ10" s="246"/>
      <c r="BK10" s="246"/>
      <c r="BL10" s="247"/>
      <c r="BM10" s="245"/>
      <c r="BN10" s="246"/>
      <c r="BO10" s="246"/>
      <c r="BP10" s="247"/>
      <c r="BQ10" s="223" t="n">
        <f aca="false">SUM(Rezultati!E10:BP10)</f>
        <v>0</v>
      </c>
      <c r="BR10" s="224" t="n">
        <f aca="false">COUNT(Rezultati!E10:BP10)</f>
        <v>0</v>
      </c>
      <c r="BS10" s="207"/>
      <c r="BT10" s="208" t="e">
        <f aca="false">Rezultati!BQ10/Rezultati!BR10</f>
        <v>#DIV/0!</v>
      </c>
      <c r="BU10" s="209"/>
      <c r="BV10" s="174" t="str">
        <f aca="false">B10</f>
        <v>Igors Plade</v>
      </c>
      <c r="BW10" s="175"/>
      <c r="BX10" s="175"/>
      <c r="BY10" s="175"/>
      <c r="BZ10" s="175"/>
      <c r="CA10" s="175"/>
      <c r="CB10" s="175"/>
      <c r="CC10" s="175"/>
      <c r="CD10" s="175"/>
      <c r="CE10" s="210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</row>
    <row r="11" customFormat="false" ht="16.5" hidden="false" customHeight="true" outlineLevel="0" collapsed="false">
      <c r="A11" s="191" t="s">
        <v>36</v>
      </c>
      <c r="B11" s="238" t="s">
        <v>63</v>
      </c>
      <c r="C11" s="239" t="n">
        <v>0</v>
      </c>
      <c r="D11" s="194" t="n">
        <f aca="false">Rezultati!C11*Rezultati!BR11</f>
        <v>0</v>
      </c>
      <c r="E11" s="213"/>
      <c r="F11" s="213"/>
      <c r="G11" s="213"/>
      <c r="H11" s="214"/>
      <c r="I11" s="240"/>
      <c r="J11" s="241"/>
      <c r="K11" s="241"/>
      <c r="L11" s="242"/>
      <c r="M11" s="243"/>
      <c r="N11" s="241"/>
      <c r="O11" s="241"/>
      <c r="P11" s="244"/>
      <c r="Q11" s="240"/>
      <c r="R11" s="241"/>
      <c r="S11" s="241"/>
      <c r="T11" s="242"/>
      <c r="U11" s="243"/>
      <c r="V11" s="241"/>
      <c r="W11" s="241"/>
      <c r="X11" s="244"/>
      <c r="Y11" s="240"/>
      <c r="Z11" s="241"/>
      <c r="AA11" s="241"/>
      <c r="AB11" s="242"/>
      <c r="AC11" s="243"/>
      <c r="AD11" s="241"/>
      <c r="AE11" s="241"/>
      <c r="AF11" s="242"/>
      <c r="AG11" s="243"/>
      <c r="AH11" s="241"/>
      <c r="AI11" s="241"/>
      <c r="AJ11" s="242"/>
      <c r="AK11" s="245"/>
      <c r="AL11" s="246"/>
      <c r="AM11" s="246"/>
      <c r="AN11" s="247"/>
      <c r="AO11" s="245"/>
      <c r="AP11" s="246"/>
      <c r="AQ11" s="246"/>
      <c r="AR11" s="247"/>
      <c r="AS11" s="245"/>
      <c r="AT11" s="246"/>
      <c r="AU11" s="246"/>
      <c r="AV11" s="247"/>
      <c r="AW11" s="245"/>
      <c r="AX11" s="246"/>
      <c r="AY11" s="246"/>
      <c r="AZ11" s="247"/>
      <c r="BA11" s="245"/>
      <c r="BB11" s="246"/>
      <c r="BC11" s="246"/>
      <c r="BD11" s="247"/>
      <c r="BE11" s="245"/>
      <c r="BF11" s="246"/>
      <c r="BG11" s="246"/>
      <c r="BH11" s="247"/>
      <c r="BI11" s="245"/>
      <c r="BJ11" s="246"/>
      <c r="BK11" s="246"/>
      <c r="BL11" s="247"/>
      <c r="BM11" s="245"/>
      <c r="BN11" s="246"/>
      <c r="BO11" s="246"/>
      <c r="BP11" s="247"/>
      <c r="BQ11" s="223" t="n">
        <f aca="false">SUM(Rezultati!E11:BP11)</f>
        <v>0</v>
      </c>
      <c r="BR11" s="224" t="n">
        <f aca="false">COUNT(Rezultati!E11:BP11)</f>
        <v>0</v>
      </c>
      <c r="BS11" s="207"/>
      <c r="BT11" s="208" t="e">
        <f aca="false">Rezultati!BQ11/Rezultati!BR11</f>
        <v>#DIV/0!</v>
      </c>
      <c r="BU11" s="209"/>
      <c r="BV11" s="174" t="str">
        <f aca="false">B11</f>
        <v>Kristaps Laucis</v>
      </c>
      <c r="BW11" s="175"/>
      <c r="BX11" s="175"/>
      <c r="BY11" s="175"/>
      <c r="BZ11" s="175"/>
      <c r="CA11" s="175"/>
      <c r="CB11" s="175"/>
      <c r="CC11" s="175"/>
      <c r="CD11" s="175"/>
      <c r="CE11" s="210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</row>
    <row r="12" customFormat="false" ht="16.5" hidden="false" customHeight="true" outlineLevel="0" collapsed="false">
      <c r="A12" s="191" t="s">
        <v>36</v>
      </c>
      <c r="B12" s="238" t="s">
        <v>64</v>
      </c>
      <c r="C12" s="248" t="n">
        <v>0</v>
      </c>
      <c r="D12" s="194" t="n">
        <f aca="false">Rezultati!C12*Rezultati!BR12</f>
        <v>0</v>
      </c>
      <c r="E12" s="213"/>
      <c r="F12" s="213"/>
      <c r="G12" s="213"/>
      <c r="H12" s="214"/>
      <c r="I12" s="240"/>
      <c r="J12" s="241"/>
      <c r="K12" s="241"/>
      <c r="L12" s="242"/>
      <c r="M12" s="243"/>
      <c r="N12" s="241"/>
      <c r="O12" s="241"/>
      <c r="P12" s="244"/>
      <c r="Q12" s="240"/>
      <c r="R12" s="241"/>
      <c r="S12" s="241"/>
      <c r="T12" s="242"/>
      <c r="U12" s="243"/>
      <c r="V12" s="241"/>
      <c r="W12" s="241"/>
      <c r="X12" s="244"/>
      <c r="Y12" s="240"/>
      <c r="Z12" s="241"/>
      <c r="AA12" s="241"/>
      <c r="AB12" s="242"/>
      <c r="AC12" s="243"/>
      <c r="AD12" s="241"/>
      <c r="AE12" s="241"/>
      <c r="AF12" s="242"/>
      <c r="AG12" s="243"/>
      <c r="AH12" s="241"/>
      <c r="AI12" s="241"/>
      <c r="AJ12" s="242"/>
      <c r="AK12" s="245"/>
      <c r="AL12" s="246"/>
      <c r="AM12" s="246"/>
      <c r="AN12" s="247"/>
      <c r="AO12" s="245"/>
      <c r="AP12" s="246"/>
      <c r="AQ12" s="246"/>
      <c r="AR12" s="247"/>
      <c r="AS12" s="245"/>
      <c r="AT12" s="246"/>
      <c r="AU12" s="246"/>
      <c r="AV12" s="247"/>
      <c r="AW12" s="245"/>
      <c r="AX12" s="246"/>
      <c r="AY12" s="246"/>
      <c r="AZ12" s="247"/>
      <c r="BA12" s="245"/>
      <c r="BB12" s="246"/>
      <c r="BC12" s="246"/>
      <c r="BD12" s="247"/>
      <c r="BE12" s="245"/>
      <c r="BF12" s="246"/>
      <c r="BG12" s="246"/>
      <c r="BH12" s="247"/>
      <c r="BI12" s="245"/>
      <c r="BJ12" s="246"/>
      <c r="BK12" s="246"/>
      <c r="BL12" s="247"/>
      <c r="BM12" s="245"/>
      <c r="BN12" s="246"/>
      <c r="BO12" s="246"/>
      <c r="BP12" s="247"/>
      <c r="BQ12" s="223" t="n">
        <f aca="false">SUM(Rezultati!E12:BP12)</f>
        <v>0</v>
      </c>
      <c r="BR12" s="224" t="n">
        <f aca="false">COUNT(Rezultati!E12:BP12)</f>
        <v>0</v>
      </c>
      <c r="BS12" s="207"/>
      <c r="BT12" s="208" t="e">
        <f aca="false">Rezultati!BQ12/Rezultati!BR12</f>
        <v>#DIV/0!</v>
      </c>
      <c r="BU12" s="209"/>
      <c r="BV12" s="174" t="str">
        <f aca="false">B12</f>
        <v>Edmunds Jansons</v>
      </c>
      <c r="BW12" s="175"/>
      <c r="BX12" s="175"/>
      <c r="BY12" s="175"/>
      <c r="BZ12" s="175"/>
      <c r="CA12" s="175"/>
      <c r="CB12" s="175"/>
      <c r="CC12" s="175"/>
      <c r="CD12" s="175"/>
      <c r="CE12" s="210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</row>
    <row r="13" customFormat="false" ht="16.5" hidden="false" customHeight="true" outlineLevel="0" collapsed="false">
      <c r="A13" s="191" t="s">
        <v>36</v>
      </c>
      <c r="B13" s="238"/>
      <c r="C13" s="248" t="n">
        <v>8</v>
      </c>
      <c r="D13" s="229" t="n">
        <f aca="false">Rezultati!C13*Rezultati!BR13</f>
        <v>0</v>
      </c>
      <c r="E13" s="213"/>
      <c r="F13" s="213"/>
      <c r="G13" s="213"/>
      <c r="H13" s="214"/>
      <c r="I13" s="240"/>
      <c r="J13" s="241"/>
      <c r="K13" s="241"/>
      <c r="L13" s="242"/>
      <c r="M13" s="243"/>
      <c r="N13" s="241"/>
      <c r="O13" s="241"/>
      <c r="P13" s="244"/>
      <c r="Q13" s="240"/>
      <c r="R13" s="241"/>
      <c r="S13" s="241"/>
      <c r="T13" s="242"/>
      <c r="U13" s="243"/>
      <c r="V13" s="241"/>
      <c r="W13" s="241"/>
      <c r="X13" s="244"/>
      <c r="Y13" s="240"/>
      <c r="Z13" s="241"/>
      <c r="AA13" s="241"/>
      <c r="AB13" s="242"/>
      <c r="AC13" s="243"/>
      <c r="AD13" s="241"/>
      <c r="AE13" s="241"/>
      <c r="AF13" s="242"/>
      <c r="AG13" s="243"/>
      <c r="AH13" s="241"/>
      <c r="AI13" s="241"/>
      <c r="AJ13" s="242"/>
      <c r="AK13" s="245"/>
      <c r="AL13" s="246"/>
      <c r="AM13" s="246"/>
      <c r="AN13" s="247"/>
      <c r="AO13" s="245"/>
      <c r="AP13" s="246"/>
      <c r="AQ13" s="246"/>
      <c r="AR13" s="247"/>
      <c r="AS13" s="245"/>
      <c r="AT13" s="246"/>
      <c r="AU13" s="246"/>
      <c r="AV13" s="247"/>
      <c r="AW13" s="245"/>
      <c r="AX13" s="246"/>
      <c r="AY13" s="246"/>
      <c r="AZ13" s="247"/>
      <c r="BA13" s="245"/>
      <c r="BB13" s="246"/>
      <c r="BC13" s="246"/>
      <c r="BD13" s="247"/>
      <c r="BE13" s="245"/>
      <c r="BF13" s="246"/>
      <c r="BG13" s="246"/>
      <c r="BH13" s="247"/>
      <c r="BI13" s="245"/>
      <c r="BJ13" s="246"/>
      <c r="BK13" s="246"/>
      <c r="BL13" s="247"/>
      <c r="BM13" s="245"/>
      <c r="BN13" s="246"/>
      <c r="BO13" s="246"/>
      <c r="BP13" s="247"/>
      <c r="BQ13" s="223" t="n">
        <f aca="false">SUM(Rezultati!E13:BP13)</f>
        <v>0</v>
      </c>
      <c r="BR13" s="224" t="n">
        <f aca="false">COUNT(Rezultati!E13:BP13)</f>
        <v>0</v>
      </c>
      <c r="BS13" s="207"/>
      <c r="BT13" s="208" t="str">
        <f aca="false">Rezultati!BQ13/Rezultati!BR13</f>
        <v>#DIV/0!</v>
      </c>
      <c r="BU13" s="209"/>
      <c r="BV13" s="174" t="n">
        <f aca="false">B13</f>
        <v>0</v>
      </c>
      <c r="BW13" s="175"/>
      <c r="BX13" s="175"/>
      <c r="BY13" s="175"/>
      <c r="BZ13" s="175"/>
      <c r="CA13" s="175"/>
      <c r="CB13" s="175"/>
      <c r="CC13" s="175"/>
      <c r="CD13" s="175"/>
      <c r="CE13" s="210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</row>
    <row r="14" customFormat="false" ht="16.5" hidden="false" customHeight="true" outlineLevel="0" collapsed="false">
      <c r="A14" s="191" t="s">
        <v>36</v>
      </c>
      <c r="B14" s="238"/>
      <c r="C14" s="249" t="n">
        <v>0</v>
      </c>
      <c r="D14" s="250" t="n">
        <f aca="false">Rezultati!C14*Rezultati!BR14</f>
        <v>0</v>
      </c>
      <c r="E14" s="213"/>
      <c r="F14" s="213"/>
      <c r="G14" s="213"/>
      <c r="H14" s="214"/>
      <c r="I14" s="251"/>
      <c r="J14" s="252"/>
      <c r="K14" s="252"/>
      <c r="L14" s="253"/>
      <c r="M14" s="254"/>
      <c r="N14" s="252"/>
      <c r="O14" s="252"/>
      <c r="P14" s="255"/>
      <c r="Q14" s="251"/>
      <c r="R14" s="252"/>
      <c r="S14" s="252"/>
      <c r="T14" s="253"/>
      <c r="U14" s="254"/>
      <c r="V14" s="252"/>
      <c r="W14" s="252"/>
      <c r="X14" s="255"/>
      <c r="Y14" s="254"/>
      <c r="Z14" s="252"/>
      <c r="AA14" s="252"/>
      <c r="AB14" s="255"/>
      <c r="AC14" s="254"/>
      <c r="AD14" s="252"/>
      <c r="AE14" s="252"/>
      <c r="AF14" s="255"/>
      <c r="AG14" s="254"/>
      <c r="AH14" s="252"/>
      <c r="AI14" s="252"/>
      <c r="AJ14" s="253"/>
      <c r="AK14" s="256"/>
      <c r="AL14" s="257"/>
      <c r="AM14" s="257"/>
      <c r="AN14" s="258"/>
      <c r="AO14" s="256"/>
      <c r="AP14" s="257"/>
      <c r="AQ14" s="257"/>
      <c r="AR14" s="258"/>
      <c r="AS14" s="256"/>
      <c r="AT14" s="257"/>
      <c r="AU14" s="257"/>
      <c r="AV14" s="258"/>
      <c r="AW14" s="256"/>
      <c r="AX14" s="257"/>
      <c r="AY14" s="257"/>
      <c r="AZ14" s="258"/>
      <c r="BA14" s="256"/>
      <c r="BB14" s="257"/>
      <c r="BC14" s="257"/>
      <c r="BD14" s="258"/>
      <c r="BE14" s="256"/>
      <c r="BF14" s="257"/>
      <c r="BG14" s="257"/>
      <c r="BH14" s="258"/>
      <c r="BI14" s="256"/>
      <c r="BJ14" s="257"/>
      <c r="BK14" s="257"/>
      <c r="BL14" s="258"/>
      <c r="BM14" s="256"/>
      <c r="BN14" s="257"/>
      <c r="BO14" s="257"/>
      <c r="BP14" s="258"/>
      <c r="BQ14" s="259" t="n">
        <f aca="false">SUM(Rezultati!E14:BP14)</f>
        <v>0</v>
      </c>
      <c r="BR14" s="260" t="n">
        <f aca="false">COUNT(Rezultati!E14:BP14)</f>
        <v>0</v>
      </c>
      <c r="BS14" s="207"/>
      <c r="BT14" s="208" t="str">
        <f aca="false">Rezultati!BQ14/Rezultati!BR14</f>
        <v>#DIV/0!</v>
      </c>
      <c r="BU14" s="209"/>
      <c r="BV14" s="174" t="n">
        <f aca="false">B14</f>
        <v>0</v>
      </c>
      <c r="BW14" s="175"/>
      <c r="BX14" s="175"/>
      <c r="BY14" s="175"/>
      <c r="BZ14" s="175"/>
      <c r="CA14" s="175"/>
      <c r="CB14" s="175"/>
      <c r="CC14" s="175"/>
      <c r="CD14" s="175"/>
      <c r="CE14" s="210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</row>
    <row r="15" customFormat="false" ht="15.75" hidden="false" customHeight="true" outlineLevel="0" collapsed="false">
      <c r="A15" s="261" t="str">
        <f aca="false">Punkti!A8</f>
        <v>Ten Pin</v>
      </c>
      <c r="B15" s="192" t="s">
        <v>65</v>
      </c>
      <c r="C15" s="193" t="n">
        <v>0</v>
      </c>
      <c r="D15" s="262" t="n">
        <f aca="false">Rezultati!C15*Rezultati!BR15</f>
        <v>0</v>
      </c>
      <c r="E15" s="263"/>
      <c r="F15" s="264"/>
      <c r="G15" s="264"/>
      <c r="H15" s="265"/>
      <c r="I15" s="266"/>
      <c r="J15" s="195"/>
      <c r="K15" s="195"/>
      <c r="L15" s="195"/>
      <c r="M15" s="267"/>
      <c r="N15" s="264"/>
      <c r="O15" s="264"/>
      <c r="P15" s="268"/>
      <c r="Q15" s="263"/>
      <c r="R15" s="264"/>
      <c r="S15" s="264"/>
      <c r="T15" s="265"/>
      <c r="U15" s="267"/>
      <c r="V15" s="264"/>
      <c r="W15" s="264"/>
      <c r="X15" s="268"/>
      <c r="Y15" s="263"/>
      <c r="Z15" s="264"/>
      <c r="AA15" s="264"/>
      <c r="AB15" s="265"/>
      <c r="AC15" s="267"/>
      <c r="AD15" s="264"/>
      <c r="AE15" s="264"/>
      <c r="AF15" s="265"/>
      <c r="AG15" s="267"/>
      <c r="AH15" s="264"/>
      <c r="AI15" s="264"/>
      <c r="AJ15" s="265"/>
      <c r="AK15" s="269"/>
      <c r="AL15" s="270"/>
      <c r="AM15" s="270"/>
      <c r="AN15" s="271"/>
      <c r="AO15" s="269"/>
      <c r="AP15" s="270"/>
      <c r="AQ15" s="270"/>
      <c r="AR15" s="271"/>
      <c r="AS15" s="269"/>
      <c r="AT15" s="270"/>
      <c r="AU15" s="270"/>
      <c r="AV15" s="271"/>
      <c r="AW15" s="269"/>
      <c r="AX15" s="270"/>
      <c r="AY15" s="270"/>
      <c r="AZ15" s="271"/>
      <c r="BA15" s="269"/>
      <c r="BB15" s="270"/>
      <c r="BC15" s="270"/>
      <c r="BD15" s="271"/>
      <c r="BE15" s="269"/>
      <c r="BF15" s="270"/>
      <c r="BG15" s="270"/>
      <c r="BH15" s="271"/>
      <c r="BI15" s="269"/>
      <c r="BJ15" s="270"/>
      <c r="BK15" s="270"/>
      <c r="BL15" s="271"/>
      <c r="BM15" s="269"/>
      <c r="BN15" s="270"/>
      <c r="BO15" s="270"/>
      <c r="BP15" s="271"/>
      <c r="BQ15" s="205" t="n">
        <f aca="false">SUM(Rezultati!E15:BP15)</f>
        <v>0</v>
      </c>
      <c r="BR15" s="206" t="n">
        <f aca="false">COUNT(Rezultati!E15:BP15)</f>
        <v>0</v>
      </c>
      <c r="BS15" s="207" t="e">
        <f aca="false">SUM((Rezultati!BQ15+Rezultati!BQ16+Rezultati!BQ17+Rezultati!BQ18+Rezultati!BQ19+Rezultati!BQ20+Rezultati!BQ21)/(Rezultati!BR15+Rezultati!BR16+Rezultati!BR17+Rezultati!BR18+Rezultati!BR19+Rezultati!BR20+Rezultati!BR21))</f>
        <v>#DIV/0!</v>
      </c>
      <c r="BT15" s="272" t="e">
        <f aca="false">Rezultati!BQ15/Rezultati!BR15</f>
        <v>#DIV/0!</v>
      </c>
      <c r="BU15" s="209" t="str">
        <f aca="false">I2</f>
        <v>Ten Pin</v>
      </c>
      <c r="BV15" s="174" t="str">
        <f aca="false">B15</f>
        <v>Ints Krievkalns</v>
      </c>
      <c r="BW15" s="175"/>
      <c r="BX15" s="175"/>
      <c r="BY15" s="175"/>
      <c r="BZ15" s="175"/>
      <c r="CA15" s="175"/>
      <c r="CB15" s="175"/>
      <c r="CC15" s="175"/>
      <c r="CD15" s="175"/>
      <c r="CE15" s="210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</row>
    <row r="16" customFormat="false" ht="15.75" hidden="false" customHeight="true" outlineLevel="0" collapsed="false">
      <c r="A16" s="226" t="s">
        <v>37</v>
      </c>
      <c r="B16" s="273" t="s">
        <v>66</v>
      </c>
      <c r="C16" s="228" t="n">
        <v>8</v>
      </c>
      <c r="D16" s="229" t="n">
        <f aca="false">Rezultati!C16*Rezultati!BR16</f>
        <v>0</v>
      </c>
      <c r="E16" s="274"/>
      <c r="F16" s="275"/>
      <c r="G16" s="275"/>
      <c r="H16" s="276"/>
      <c r="I16" s="277"/>
      <c r="J16" s="213"/>
      <c r="K16" s="213"/>
      <c r="L16" s="213"/>
      <c r="M16" s="278"/>
      <c r="N16" s="275"/>
      <c r="O16" s="275"/>
      <c r="P16" s="279"/>
      <c r="Q16" s="274"/>
      <c r="R16" s="275"/>
      <c r="S16" s="275"/>
      <c r="T16" s="276"/>
      <c r="U16" s="278"/>
      <c r="V16" s="275"/>
      <c r="W16" s="275"/>
      <c r="X16" s="279"/>
      <c r="Y16" s="274"/>
      <c r="Z16" s="275"/>
      <c r="AA16" s="275"/>
      <c r="AB16" s="276"/>
      <c r="AC16" s="278"/>
      <c r="AD16" s="275"/>
      <c r="AE16" s="275"/>
      <c r="AF16" s="276"/>
      <c r="AG16" s="278"/>
      <c r="AH16" s="275"/>
      <c r="AI16" s="275"/>
      <c r="AJ16" s="276"/>
      <c r="AK16" s="280"/>
      <c r="AL16" s="281"/>
      <c r="AM16" s="281"/>
      <c r="AN16" s="282"/>
      <c r="AO16" s="280"/>
      <c r="AP16" s="281"/>
      <c r="AQ16" s="281"/>
      <c r="AR16" s="282"/>
      <c r="AS16" s="280"/>
      <c r="AT16" s="281"/>
      <c r="AU16" s="281"/>
      <c r="AV16" s="282"/>
      <c r="AW16" s="280"/>
      <c r="AX16" s="281"/>
      <c r="AY16" s="281"/>
      <c r="AZ16" s="282"/>
      <c r="BA16" s="280"/>
      <c r="BB16" s="281"/>
      <c r="BC16" s="281"/>
      <c r="BD16" s="282"/>
      <c r="BE16" s="280"/>
      <c r="BF16" s="281"/>
      <c r="BG16" s="281"/>
      <c r="BH16" s="282"/>
      <c r="BI16" s="280"/>
      <c r="BJ16" s="281"/>
      <c r="BK16" s="281"/>
      <c r="BL16" s="282"/>
      <c r="BM16" s="280"/>
      <c r="BN16" s="281"/>
      <c r="BO16" s="281"/>
      <c r="BP16" s="282"/>
      <c r="BQ16" s="223" t="n">
        <f aca="false">SUM(Rezultati!E16:BP16)</f>
        <v>0</v>
      </c>
      <c r="BR16" s="224" t="n">
        <f aca="false">COUNT(Rezultati!E16:BP16)</f>
        <v>0</v>
      </c>
      <c r="BS16" s="207"/>
      <c r="BT16" s="272" t="e">
        <f aca="false">Rezultati!BQ16/Rezultati!BR16-8</f>
        <v>#DIV/0!</v>
      </c>
      <c r="BU16" s="209"/>
      <c r="BV16" s="174" t="str">
        <f aca="false">B16</f>
        <v>Veronika Hudjakova</v>
      </c>
      <c r="BW16" s="175"/>
      <c r="BX16" s="175"/>
      <c r="BY16" s="175"/>
      <c r="BZ16" s="175"/>
      <c r="CA16" s="175"/>
      <c r="CB16" s="175"/>
      <c r="CC16" s="175"/>
      <c r="CD16" s="175"/>
      <c r="CE16" s="210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</row>
    <row r="17" customFormat="false" ht="15.75" hidden="false" customHeight="true" outlineLevel="0" collapsed="false">
      <c r="A17" s="191" t="s">
        <v>37</v>
      </c>
      <c r="B17" s="225" t="s">
        <v>67</v>
      </c>
      <c r="C17" s="212" t="n">
        <v>0</v>
      </c>
      <c r="D17" s="194" t="n">
        <f aca="false">Rezultati!C17*Rezultati!BR17</f>
        <v>0</v>
      </c>
      <c r="E17" s="274"/>
      <c r="F17" s="275"/>
      <c r="G17" s="275"/>
      <c r="H17" s="276"/>
      <c r="I17" s="277"/>
      <c r="J17" s="213"/>
      <c r="K17" s="213"/>
      <c r="L17" s="213"/>
      <c r="M17" s="278"/>
      <c r="N17" s="275"/>
      <c r="O17" s="275"/>
      <c r="P17" s="279"/>
      <c r="Q17" s="274"/>
      <c r="R17" s="275"/>
      <c r="S17" s="275"/>
      <c r="T17" s="276"/>
      <c r="U17" s="278"/>
      <c r="V17" s="275"/>
      <c r="W17" s="275"/>
      <c r="X17" s="279"/>
      <c r="Y17" s="274"/>
      <c r="Z17" s="275"/>
      <c r="AA17" s="275"/>
      <c r="AB17" s="276"/>
      <c r="AC17" s="278"/>
      <c r="AD17" s="275"/>
      <c r="AE17" s="275"/>
      <c r="AF17" s="276"/>
      <c r="AG17" s="278"/>
      <c r="AH17" s="275"/>
      <c r="AI17" s="275"/>
      <c r="AJ17" s="276"/>
      <c r="AK17" s="280"/>
      <c r="AL17" s="281"/>
      <c r="AM17" s="281"/>
      <c r="AN17" s="282"/>
      <c r="AO17" s="280"/>
      <c r="AP17" s="281"/>
      <c r="AQ17" s="281"/>
      <c r="AR17" s="282"/>
      <c r="AS17" s="280"/>
      <c r="AT17" s="281"/>
      <c r="AU17" s="281"/>
      <c r="AV17" s="282"/>
      <c r="AW17" s="280"/>
      <c r="AX17" s="281"/>
      <c r="AY17" s="281"/>
      <c r="AZ17" s="282"/>
      <c r="BA17" s="280"/>
      <c r="BB17" s="281"/>
      <c r="BC17" s="281"/>
      <c r="BD17" s="282"/>
      <c r="BE17" s="280"/>
      <c r="BF17" s="281"/>
      <c r="BG17" s="281"/>
      <c r="BH17" s="282"/>
      <c r="BI17" s="280"/>
      <c r="BJ17" s="281"/>
      <c r="BK17" s="281"/>
      <c r="BL17" s="282"/>
      <c r="BM17" s="280"/>
      <c r="BN17" s="281"/>
      <c r="BO17" s="281"/>
      <c r="BP17" s="282"/>
      <c r="BQ17" s="223" t="n">
        <f aca="false">SUM(Rezultati!E17:BP17)</f>
        <v>0</v>
      </c>
      <c r="BR17" s="224" t="n">
        <f aca="false">COUNT(Rezultati!E17:BP17)</f>
        <v>0</v>
      </c>
      <c r="BS17" s="207"/>
      <c r="BT17" s="272" t="e">
        <f aca="false">Rezultati!BQ17/Rezultati!BR17</f>
        <v>#DIV/0!</v>
      </c>
      <c r="BU17" s="209"/>
      <c r="BV17" s="174" t="str">
        <f aca="false">B17</f>
        <v>Rihards Kovaļenko</v>
      </c>
      <c r="BW17" s="175"/>
      <c r="BX17" s="175"/>
      <c r="BY17" s="175"/>
      <c r="BZ17" s="175"/>
      <c r="CA17" s="175"/>
      <c r="CB17" s="175"/>
      <c r="CC17" s="175"/>
      <c r="CD17" s="175"/>
      <c r="CE17" s="210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</row>
    <row r="18" customFormat="false" ht="15.75" hidden="false" customHeight="true" outlineLevel="0" collapsed="false">
      <c r="A18" s="191" t="s">
        <v>37</v>
      </c>
      <c r="B18" s="225" t="s">
        <v>68</v>
      </c>
      <c r="C18" s="212" t="n">
        <v>0</v>
      </c>
      <c r="D18" s="194" t="n">
        <f aca="false">Rezultati!C18*Rezultati!BR18</f>
        <v>0</v>
      </c>
      <c r="E18" s="274"/>
      <c r="F18" s="275"/>
      <c r="G18" s="275"/>
      <c r="H18" s="276"/>
      <c r="I18" s="277"/>
      <c r="J18" s="213"/>
      <c r="K18" s="213"/>
      <c r="L18" s="213"/>
      <c r="M18" s="278"/>
      <c r="N18" s="275"/>
      <c r="O18" s="275"/>
      <c r="P18" s="279"/>
      <c r="Q18" s="274"/>
      <c r="R18" s="275"/>
      <c r="S18" s="275"/>
      <c r="T18" s="276"/>
      <c r="U18" s="278"/>
      <c r="V18" s="275"/>
      <c r="W18" s="275"/>
      <c r="X18" s="279"/>
      <c r="Y18" s="274"/>
      <c r="Z18" s="275"/>
      <c r="AA18" s="275"/>
      <c r="AB18" s="276"/>
      <c r="AC18" s="278"/>
      <c r="AD18" s="275"/>
      <c r="AE18" s="275"/>
      <c r="AF18" s="276"/>
      <c r="AG18" s="278"/>
      <c r="AH18" s="275"/>
      <c r="AI18" s="275"/>
      <c r="AJ18" s="276"/>
      <c r="AK18" s="280"/>
      <c r="AL18" s="281"/>
      <c r="AM18" s="281"/>
      <c r="AN18" s="282"/>
      <c r="AO18" s="280"/>
      <c r="AP18" s="281"/>
      <c r="AQ18" s="281"/>
      <c r="AR18" s="282"/>
      <c r="AS18" s="280"/>
      <c r="AT18" s="281"/>
      <c r="AU18" s="281"/>
      <c r="AV18" s="282"/>
      <c r="AW18" s="280"/>
      <c r="AX18" s="281"/>
      <c r="AY18" s="281"/>
      <c r="AZ18" s="282"/>
      <c r="BA18" s="280"/>
      <c r="BB18" s="281"/>
      <c r="BC18" s="281"/>
      <c r="BD18" s="282"/>
      <c r="BE18" s="280"/>
      <c r="BF18" s="281"/>
      <c r="BG18" s="281"/>
      <c r="BH18" s="282"/>
      <c r="BI18" s="280"/>
      <c r="BJ18" s="281"/>
      <c r="BK18" s="281"/>
      <c r="BL18" s="282"/>
      <c r="BM18" s="280"/>
      <c r="BN18" s="281"/>
      <c r="BO18" s="281"/>
      <c r="BP18" s="282"/>
      <c r="BQ18" s="223" t="n">
        <f aca="false">SUM(Rezultati!E18:BP18)</f>
        <v>0</v>
      </c>
      <c r="BR18" s="224" t="n">
        <f aca="false">COUNT(Rezultati!E18:BP18)</f>
        <v>0</v>
      </c>
      <c r="BS18" s="207"/>
      <c r="BT18" s="272" t="e">
        <f aca="false">Rezultati!BQ18/Rezultati!BR18</f>
        <v>#DIV/0!</v>
      </c>
      <c r="BU18" s="209"/>
      <c r="BV18" s="174" t="str">
        <f aca="false">B18</f>
        <v>Daniels Vēzis</v>
      </c>
      <c r="BW18" s="175"/>
      <c r="BX18" s="175"/>
      <c r="BY18" s="175"/>
      <c r="BZ18" s="175"/>
      <c r="CA18" s="175"/>
      <c r="CB18" s="175"/>
      <c r="CC18" s="175"/>
      <c r="CD18" s="175"/>
      <c r="CE18" s="210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</row>
    <row r="19" customFormat="false" ht="15.75" hidden="false" customHeight="true" outlineLevel="0" collapsed="false">
      <c r="A19" s="191" t="s">
        <v>37</v>
      </c>
      <c r="B19" s="225"/>
      <c r="C19" s="212" t="n">
        <v>8</v>
      </c>
      <c r="D19" s="194" t="n">
        <f aca="false">Rezultati!C19*Rezultati!BR19</f>
        <v>0</v>
      </c>
      <c r="E19" s="283"/>
      <c r="F19" s="284"/>
      <c r="G19" s="284"/>
      <c r="H19" s="285"/>
      <c r="I19" s="277"/>
      <c r="J19" s="213"/>
      <c r="K19" s="213"/>
      <c r="L19" s="213"/>
      <c r="M19" s="286"/>
      <c r="N19" s="284"/>
      <c r="O19" s="284"/>
      <c r="P19" s="287"/>
      <c r="Q19" s="283"/>
      <c r="R19" s="284"/>
      <c r="S19" s="284"/>
      <c r="T19" s="285"/>
      <c r="U19" s="286"/>
      <c r="V19" s="284"/>
      <c r="W19" s="284"/>
      <c r="X19" s="287"/>
      <c r="Y19" s="283"/>
      <c r="Z19" s="284"/>
      <c r="AA19" s="284"/>
      <c r="AB19" s="285"/>
      <c r="AC19" s="286"/>
      <c r="AD19" s="284"/>
      <c r="AE19" s="284"/>
      <c r="AF19" s="285"/>
      <c r="AG19" s="286"/>
      <c r="AH19" s="284"/>
      <c r="AI19" s="284"/>
      <c r="AJ19" s="285"/>
      <c r="AK19" s="288"/>
      <c r="AL19" s="289"/>
      <c r="AM19" s="289"/>
      <c r="AN19" s="290"/>
      <c r="AO19" s="288"/>
      <c r="AP19" s="289"/>
      <c r="AQ19" s="289"/>
      <c r="AR19" s="290"/>
      <c r="AS19" s="288"/>
      <c r="AT19" s="289"/>
      <c r="AU19" s="289"/>
      <c r="AV19" s="290"/>
      <c r="AW19" s="288"/>
      <c r="AX19" s="289"/>
      <c r="AY19" s="289"/>
      <c r="AZ19" s="290"/>
      <c r="BA19" s="288"/>
      <c r="BB19" s="289"/>
      <c r="BC19" s="289"/>
      <c r="BD19" s="290"/>
      <c r="BE19" s="288"/>
      <c r="BF19" s="289"/>
      <c r="BG19" s="289"/>
      <c r="BH19" s="290"/>
      <c r="BI19" s="288"/>
      <c r="BJ19" s="289"/>
      <c r="BK19" s="289"/>
      <c r="BL19" s="290"/>
      <c r="BM19" s="288"/>
      <c r="BN19" s="289"/>
      <c r="BO19" s="289"/>
      <c r="BP19" s="290"/>
      <c r="BQ19" s="223" t="n">
        <f aca="false">SUM(Rezultati!E19:BP19)</f>
        <v>0</v>
      </c>
      <c r="BR19" s="224" t="n">
        <f aca="false">COUNT(Rezultati!E19:BP19)</f>
        <v>0</v>
      </c>
      <c r="BS19" s="207"/>
      <c r="BT19" s="272" t="str">
        <f aca="false">Rezultati!BQ19/Rezultati!BR19-8</f>
        <v>#DIV/0!</v>
      </c>
      <c r="BU19" s="209"/>
      <c r="BV19" s="174" t="n">
        <f aca="false">B19</f>
        <v>0</v>
      </c>
      <c r="BW19" s="175"/>
      <c r="BX19" s="175"/>
      <c r="BY19" s="175"/>
      <c r="BZ19" s="175"/>
      <c r="CA19" s="175"/>
      <c r="CB19" s="175"/>
      <c r="CC19" s="175"/>
      <c r="CD19" s="175"/>
      <c r="CE19" s="210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</row>
    <row r="20" customFormat="false" ht="16.5" hidden="false" customHeight="true" outlineLevel="0" collapsed="false">
      <c r="A20" s="191" t="s">
        <v>37</v>
      </c>
      <c r="B20" s="238"/>
      <c r="C20" s="239" t="n">
        <v>0</v>
      </c>
      <c r="D20" s="194" t="n">
        <f aca="false">Rezultati!C20*Rezultati!BR20</f>
        <v>0</v>
      </c>
      <c r="E20" s="283"/>
      <c r="F20" s="284"/>
      <c r="G20" s="284"/>
      <c r="H20" s="285"/>
      <c r="I20" s="277"/>
      <c r="J20" s="213"/>
      <c r="K20" s="213"/>
      <c r="L20" s="213"/>
      <c r="M20" s="286"/>
      <c r="N20" s="284"/>
      <c r="O20" s="284"/>
      <c r="P20" s="287"/>
      <c r="Q20" s="283"/>
      <c r="R20" s="284"/>
      <c r="S20" s="284"/>
      <c r="T20" s="285"/>
      <c r="U20" s="286"/>
      <c r="V20" s="284"/>
      <c r="W20" s="284"/>
      <c r="X20" s="287"/>
      <c r="Y20" s="283"/>
      <c r="Z20" s="284"/>
      <c r="AA20" s="284"/>
      <c r="AB20" s="285"/>
      <c r="AC20" s="286"/>
      <c r="AD20" s="284"/>
      <c r="AE20" s="284"/>
      <c r="AF20" s="285"/>
      <c r="AG20" s="286"/>
      <c r="AH20" s="284"/>
      <c r="AI20" s="284"/>
      <c r="AJ20" s="285"/>
      <c r="AK20" s="288"/>
      <c r="AL20" s="289"/>
      <c r="AM20" s="289"/>
      <c r="AN20" s="290"/>
      <c r="AO20" s="288"/>
      <c r="AP20" s="289"/>
      <c r="AQ20" s="289"/>
      <c r="AR20" s="290"/>
      <c r="AS20" s="288"/>
      <c r="AT20" s="289"/>
      <c r="AU20" s="289"/>
      <c r="AV20" s="290"/>
      <c r="AW20" s="288"/>
      <c r="AX20" s="289"/>
      <c r="AY20" s="289"/>
      <c r="AZ20" s="290"/>
      <c r="BA20" s="288"/>
      <c r="BB20" s="289"/>
      <c r="BC20" s="289"/>
      <c r="BD20" s="290"/>
      <c r="BE20" s="288"/>
      <c r="BF20" s="289"/>
      <c r="BG20" s="289"/>
      <c r="BH20" s="290"/>
      <c r="BI20" s="288"/>
      <c r="BJ20" s="289"/>
      <c r="BK20" s="289"/>
      <c r="BL20" s="290"/>
      <c r="BM20" s="288"/>
      <c r="BN20" s="289"/>
      <c r="BO20" s="289"/>
      <c r="BP20" s="290"/>
      <c r="BQ20" s="223" t="n">
        <f aca="false">SUM(Rezultati!E20:BP20)</f>
        <v>0</v>
      </c>
      <c r="BR20" s="224" t="n">
        <f aca="false">COUNT(Rezultati!E20:BP20)</f>
        <v>0</v>
      </c>
      <c r="BS20" s="207"/>
      <c r="BT20" s="272" t="str">
        <f aca="false">(Rezultati!BQ20/Rezultati!BR20)</f>
        <v>#DIV/0!</v>
      </c>
      <c r="BU20" s="209"/>
      <c r="BV20" s="174" t="n">
        <f aca="false">B20</f>
        <v>0</v>
      </c>
      <c r="BW20" s="175"/>
      <c r="BX20" s="175"/>
      <c r="BY20" s="175"/>
      <c r="BZ20" s="175"/>
      <c r="CA20" s="175"/>
      <c r="CB20" s="175"/>
      <c r="CC20" s="175"/>
      <c r="CD20" s="175"/>
      <c r="CE20" s="210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</row>
    <row r="21" customFormat="false" ht="16.5" hidden="false" customHeight="true" outlineLevel="0" collapsed="false">
      <c r="A21" s="291" t="s">
        <v>37</v>
      </c>
      <c r="B21" s="292"/>
      <c r="C21" s="249" t="n">
        <v>0</v>
      </c>
      <c r="D21" s="250" t="n">
        <f aca="false">Rezultati!C21*Rezultati!BR21</f>
        <v>0</v>
      </c>
      <c r="E21" s="251"/>
      <c r="F21" s="252"/>
      <c r="G21" s="252"/>
      <c r="H21" s="253"/>
      <c r="I21" s="277"/>
      <c r="J21" s="213"/>
      <c r="K21" s="213"/>
      <c r="L21" s="213"/>
      <c r="M21" s="293"/>
      <c r="N21" s="294"/>
      <c r="O21" s="294"/>
      <c r="P21" s="295"/>
      <c r="Q21" s="251"/>
      <c r="R21" s="252"/>
      <c r="S21" s="252"/>
      <c r="T21" s="253"/>
      <c r="U21" s="293"/>
      <c r="V21" s="294"/>
      <c r="W21" s="294"/>
      <c r="X21" s="295"/>
      <c r="Y21" s="251"/>
      <c r="Z21" s="252"/>
      <c r="AA21" s="252"/>
      <c r="AB21" s="253"/>
      <c r="AC21" s="293"/>
      <c r="AD21" s="252"/>
      <c r="AE21" s="252"/>
      <c r="AF21" s="253"/>
      <c r="AG21" s="254"/>
      <c r="AH21" s="252"/>
      <c r="AI21" s="252"/>
      <c r="AJ21" s="253"/>
      <c r="AK21" s="296"/>
      <c r="AL21" s="297"/>
      <c r="AM21" s="297"/>
      <c r="AN21" s="298"/>
      <c r="AO21" s="296"/>
      <c r="AP21" s="297"/>
      <c r="AQ21" s="297"/>
      <c r="AR21" s="298"/>
      <c r="AS21" s="296"/>
      <c r="AT21" s="297"/>
      <c r="AU21" s="297"/>
      <c r="AV21" s="298"/>
      <c r="AW21" s="296"/>
      <c r="AX21" s="297"/>
      <c r="AY21" s="297"/>
      <c r="AZ21" s="298"/>
      <c r="BA21" s="296"/>
      <c r="BB21" s="297"/>
      <c r="BC21" s="297"/>
      <c r="BD21" s="298"/>
      <c r="BE21" s="296"/>
      <c r="BF21" s="297"/>
      <c r="BG21" s="297"/>
      <c r="BH21" s="298"/>
      <c r="BI21" s="296"/>
      <c r="BJ21" s="297"/>
      <c r="BK21" s="297"/>
      <c r="BL21" s="298"/>
      <c r="BM21" s="296"/>
      <c r="BN21" s="297"/>
      <c r="BO21" s="297"/>
      <c r="BP21" s="298"/>
      <c r="BQ21" s="259" t="n">
        <f aca="false">SUM(Rezultati!E21:BP21)</f>
        <v>0</v>
      </c>
      <c r="BR21" s="260" t="n">
        <f aca="false">COUNT(Rezultati!E21:BP21)</f>
        <v>0</v>
      </c>
      <c r="BS21" s="207"/>
      <c r="BT21" s="272" t="str">
        <f aca="false">Rezultati!BQ21/Rezultati!BR21</f>
        <v>#DIV/0!</v>
      </c>
      <c r="BU21" s="209"/>
      <c r="BV21" s="174" t="n">
        <f aca="false">B21</f>
        <v>0</v>
      </c>
      <c r="BW21" s="175"/>
      <c r="BX21" s="175"/>
      <c r="BY21" s="175"/>
      <c r="BZ21" s="175"/>
      <c r="CA21" s="175"/>
      <c r="CB21" s="175"/>
      <c r="CC21" s="175"/>
      <c r="CD21" s="175"/>
      <c r="CE21" s="210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</row>
    <row r="22" customFormat="false" ht="16.5" hidden="false" customHeight="true" outlineLevel="0" collapsed="false">
      <c r="A22" s="261" t="str">
        <f aca="false">Punkti!A11</f>
        <v>Jaunie Buki</v>
      </c>
      <c r="B22" s="211" t="s">
        <v>69</v>
      </c>
      <c r="C22" s="193" t="n">
        <v>0</v>
      </c>
      <c r="D22" s="262" t="n">
        <f aca="false">Rezultati!C22*Rezultati!BR22</f>
        <v>0</v>
      </c>
      <c r="E22" s="263"/>
      <c r="F22" s="264"/>
      <c r="G22" s="264"/>
      <c r="H22" s="265"/>
      <c r="I22" s="267"/>
      <c r="J22" s="264"/>
      <c r="K22" s="264"/>
      <c r="L22" s="268"/>
      <c r="M22" s="277"/>
      <c r="N22" s="213"/>
      <c r="O22" s="213"/>
      <c r="P22" s="214"/>
      <c r="Q22" s="263"/>
      <c r="R22" s="264"/>
      <c r="S22" s="264"/>
      <c r="T22" s="265"/>
      <c r="U22" s="278"/>
      <c r="V22" s="275"/>
      <c r="W22" s="275"/>
      <c r="X22" s="279"/>
      <c r="Y22" s="263"/>
      <c r="Z22" s="264"/>
      <c r="AA22" s="264"/>
      <c r="AB22" s="265"/>
      <c r="AC22" s="267"/>
      <c r="AD22" s="264"/>
      <c r="AE22" s="264"/>
      <c r="AF22" s="265"/>
      <c r="AG22" s="267"/>
      <c r="AH22" s="264"/>
      <c r="AI22" s="264"/>
      <c r="AJ22" s="268"/>
      <c r="AK22" s="299"/>
      <c r="AL22" s="270"/>
      <c r="AM22" s="270"/>
      <c r="AN22" s="271"/>
      <c r="AO22" s="269"/>
      <c r="AP22" s="270"/>
      <c r="AQ22" s="270"/>
      <c r="AR22" s="271"/>
      <c r="AS22" s="269"/>
      <c r="AT22" s="270"/>
      <c r="AU22" s="270"/>
      <c r="AV22" s="271"/>
      <c r="AW22" s="269"/>
      <c r="AX22" s="270"/>
      <c r="AY22" s="270"/>
      <c r="AZ22" s="271"/>
      <c r="BA22" s="269"/>
      <c r="BB22" s="270"/>
      <c r="BC22" s="270"/>
      <c r="BD22" s="271"/>
      <c r="BE22" s="269"/>
      <c r="BF22" s="270"/>
      <c r="BG22" s="270"/>
      <c r="BH22" s="271"/>
      <c r="BI22" s="269"/>
      <c r="BJ22" s="270"/>
      <c r="BK22" s="270"/>
      <c r="BL22" s="271"/>
      <c r="BM22" s="269"/>
      <c r="BN22" s="270"/>
      <c r="BO22" s="270"/>
      <c r="BP22" s="271"/>
      <c r="BQ22" s="205" t="n">
        <f aca="false">SUM(Rezultati!E22:BP22)</f>
        <v>0</v>
      </c>
      <c r="BR22" s="206" t="n">
        <f aca="false">COUNT(Rezultati!E22:BP22)</f>
        <v>0</v>
      </c>
      <c r="BS22" s="207" t="e">
        <f aca="false">SUM((Rezultati!BQ22+Rezultati!BQ23+Rezultati!BQ24+Rezultati!BQ25+Rezultati!BQ26+Rezultati!BQ27+Rezultati!BQ28)/(Rezultati!BR22+Rezultati!BR23+Rezultati!BR24+Rezultati!BR25+Rezultati!BR26+Rezultati!BR27+Rezultati!BR28))</f>
        <v>#DIV/0!</v>
      </c>
      <c r="BT22" s="272" t="e">
        <f aca="false">Rezultati!BQ22/Rezultati!BR22</f>
        <v>#DIV/0!</v>
      </c>
      <c r="BU22" s="209" t="str">
        <f aca="false">M2</f>
        <v>Jaunie Buki</v>
      </c>
      <c r="BV22" s="174" t="str">
        <f aca="false">B22</f>
        <v>Mārtiņš Vilnis</v>
      </c>
      <c r="BW22" s="175"/>
      <c r="BX22" s="175"/>
      <c r="BY22" s="175"/>
      <c r="BZ22" s="175"/>
      <c r="CA22" s="175"/>
      <c r="CB22" s="175"/>
      <c r="CC22" s="175"/>
      <c r="CD22" s="175"/>
      <c r="CE22" s="210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</row>
    <row r="23" customFormat="false" ht="15.75" hidden="false" customHeight="true" outlineLevel="0" collapsed="false">
      <c r="A23" s="191" t="s">
        <v>38</v>
      </c>
      <c r="B23" s="211" t="s">
        <v>70</v>
      </c>
      <c r="C23" s="239" t="n">
        <v>0</v>
      </c>
      <c r="D23" s="194" t="n">
        <f aca="false">Rezultati!C23*Rezultati!BR23</f>
        <v>0</v>
      </c>
      <c r="E23" s="274"/>
      <c r="F23" s="275"/>
      <c r="G23" s="275"/>
      <c r="H23" s="276"/>
      <c r="I23" s="286"/>
      <c r="J23" s="284"/>
      <c r="K23" s="284"/>
      <c r="L23" s="287"/>
      <c r="M23" s="277"/>
      <c r="N23" s="213"/>
      <c r="O23" s="213"/>
      <c r="P23" s="214"/>
      <c r="Q23" s="283"/>
      <c r="R23" s="284"/>
      <c r="S23" s="284"/>
      <c r="T23" s="285"/>
      <c r="U23" s="286"/>
      <c r="V23" s="284"/>
      <c r="W23" s="284"/>
      <c r="X23" s="287"/>
      <c r="Y23" s="283"/>
      <c r="Z23" s="284"/>
      <c r="AA23" s="284"/>
      <c r="AB23" s="285"/>
      <c r="AC23" s="286"/>
      <c r="AD23" s="284"/>
      <c r="AE23" s="284"/>
      <c r="AF23" s="285"/>
      <c r="AG23" s="286"/>
      <c r="AH23" s="284"/>
      <c r="AI23" s="284"/>
      <c r="AJ23" s="287"/>
      <c r="AK23" s="300"/>
      <c r="AL23" s="289"/>
      <c r="AM23" s="289"/>
      <c r="AN23" s="290"/>
      <c r="AO23" s="288"/>
      <c r="AP23" s="289"/>
      <c r="AQ23" s="289"/>
      <c r="AR23" s="290"/>
      <c r="AS23" s="288"/>
      <c r="AT23" s="289"/>
      <c r="AU23" s="289"/>
      <c r="AV23" s="290"/>
      <c r="AW23" s="288"/>
      <c r="AX23" s="289"/>
      <c r="AY23" s="289"/>
      <c r="AZ23" s="290"/>
      <c r="BA23" s="288"/>
      <c r="BB23" s="289"/>
      <c r="BC23" s="289"/>
      <c r="BD23" s="290"/>
      <c r="BE23" s="288"/>
      <c r="BF23" s="289"/>
      <c r="BG23" s="289"/>
      <c r="BH23" s="290"/>
      <c r="BI23" s="288"/>
      <c r="BJ23" s="289"/>
      <c r="BK23" s="289"/>
      <c r="BL23" s="290"/>
      <c r="BM23" s="288"/>
      <c r="BN23" s="289"/>
      <c r="BO23" s="289"/>
      <c r="BP23" s="290"/>
      <c r="BQ23" s="223" t="n">
        <f aca="false">SUM(Rezultati!E23:BP23)</f>
        <v>0</v>
      </c>
      <c r="BR23" s="224" t="n">
        <f aca="false">COUNT(Rezultati!E23:BP23)</f>
        <v>0</v>
      </c>
      <c r="BS23" s="207"/>
      <c r="BT23" s="272" t="e">
        <f aca="false">Rezultati!BQ23/Rezultati!BR23</f>
        <v>#DIV/0!</v>
      </c>
      <c r="BU23" s="209"/>
      <c r="BV23" s="174" t="str">
        <f aca="false">B23</f>
        <v>Ivars Vinters</v>
      </c>
      <c r="BW23" s="175"/>
      <c r="BX23" s="175"/>
      <c r="BY23" s="175"/>
      <c r="BZ23" s="175"/>
      <c r="CA23" s="175"/>
      <c r="CB23" s="175"/>
      <c r="CC23" s="175"/>
      <c r="CD23" s="175"/>
      <c r="CE23" s="210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</row>
    <row r="24" customFormat="false" ht="15.75" hidden="false" customHeight="true" outlineLevel="0" collapsed="false">
      <c r="A24" s="191" t="s">
        <v>38</v>
      </c>
      <c r="B24" s="211" t="s">
        <v>71</v>
      </c>
      <c r="C24" s="239" t="n">
        <v>0</v>
      </c>
      <c r="D24" s="194" t="n">
        <f aca="false">Rezultati!C24*Rezultati!BR24</f>
        <v>0</v>
      </c>
      <c r="E24" s="274"/>
      <c r="F24" s="275"/>
      <c r="G24" s="275"/>
      <c r="H24" s="276"/>
      <c r="I24" s="286"/>
      <c r="J24" s="284"/>
      <c r="K24" s="284"/>
      <c r="L24" s="287"/>
      <c r="M24" s="277"/>
      <c r="N24" s="213"/>
      <c r="O24" s="213"/>
      <c r="P24" s="214"/>
      <c r="Q24" s="283"/>
      <c r="R24" s="284"/>
      <c r="S24" s="284"/>
      <c r="T24" s="285"/>
      <c r="U24" s="286"/>
      <c r="V24" s="284"/>
      <c r="W24" s="284"/>
      <c r="X24" s="287"/>
      <c r="Y24" s="283"/>
      <c r="Z24" s="284"/>
      <c r="AA24" s="284"/>
      <c r="AB24" s="285"/>
      <c r="AC24" s="286"/>
      <c r="AD24" s="284"/>
      <c r="AE24" s="284"/>
      <c r="AF24" s="285"/>
      <c r="AG24" s="286"/>
      <c r="AH24" s="284"/>
      <c r="AI24" s="284"/>
      <c r="AJ24" s="287"/>
      <c r="AK24" s="300"/>
      <c r="AL24" s="289"/>
      <c r="AM24" s="289"/>
      <c r="AN24" s="290"/>
      <c r="AO24" s="288"/>
      <c r="AP24" s="289"/>
      <c r="AQ24" s="289"/>
      <c r="AR24" s="290"/>
      <c r="AS24" s="288"/>
      <c r="AT24" s="289"/>
      <c r="AU24" s="289"/>
      <c r="AV24" s="290"/>
      <c r="AW24" s="288"/>
      <c r="AX24" s="289"/>
      <c r="AY24" s="289"/>
      <c r="AZ24" s="290"/>
      <c r="BA24" s="288"/>
      <c r="BB24" s="289"/>
      <c r="BC24" s="289"/>
      <c r="BD24" s="290"/>
      <c r="BE24" s="288"/>
      <c r="BF24" s="289"/>
      <c r="BG24" s="289"/>
      <c r="BH24" s="290"/>
      <c r="BI24" s="288"/>
      <c r="BJ24" s="289"/>
      <c r="BK24" s="289"/>
      <c r="BL24" s="290"/>
      <c r="BM24" s="288"/>
      <c r="BN24" s="289"/>
      <c r="BO24" s="289"/>
      <c r="BP24" s="290"/>
      <c r="BQ24" s="223" t="n">
        <f aca="false">SUM(Rezultati!E24:BP24)</f>
        <v>0</v>
      </c>
      <c r="BR24" s="224" t="n">
        <f aca="false">COUNT(Rezultati!E24:BP24)</f>
        <v>0</v>
      </c>
      <c r="BS24" s="207"/>
      <c r="BT24" s="272" t="e">
        <f aca="false">Rezultati!BQ24/Rezultati!BR24</f>
        <v>#DIV/0!</v>
      </c>
      <c r="BU24" s="209"/>
      <c r="BV24" s="174" t="str">
        <f aca="false">B24</f>
        <v>Toms Pultraks</v>
      </c>
      <c r="BW24" s="175"/>
      <c r="BX24" s="175"/>
      <c r="BY24" s="175"/>
      <c r="BZ24" s="175"/>
      <c r="CA24" s="175"/>
      <c r="CB24" s="175"/>
      <c r="CC24" s="175"/>
      <c r="CD24" s="175"/>
      <c r="CE24" s="210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</row>
    <row r="25" customFormat="false" ht="15.75" hidden="false" customHeight="true" outlineLevel="0" collapsed="false">
      <c r="A25" s="191" t="s">
        <v>38</v>
      </c>
      <c r="B25" s="225" t="s">
        <v>72</v>
      </c>
      <c r="C25" s="239" t="n">
        <v>0</v>
      </c>
      <c r="D25" s="194" t="n">
        <f aca="false">Rezultati!C25*Rezultati!BR25</f>
        <v>0</v>
      </c>
      <c r="E25" s="274"/>
      <c r="F25" s="275"/>
      <c r="G25" s="275"/>
      <c r="H25" s="276"/>
      <c r="I25" s="286"/>
      <c r="J25" s="284"/>
      <c r="K25" s="284"/>
      <c r="L25" s="287"/>
      <c r="M25" s="277"/>
      <c r="N25" s="213"/>
      <c r="O25" s="213"/>
      <c r="P25" s="214"/>
      <c r="Q25" s="283"/>
      <c r="R25" s="284"/>
      <c r="S25" s="284"/>
      <c r="T25" s="285"/>
      <c r="U25" s="286"/>
      <c r="V25" s="284"/>
      <c r="W25" s="284"/>
      <c r="X25" s="287"/>
      <c r="Y25" s="283"/>
      <c r="Z25" s="284"/>
      <c r="AA25" s="284"/>
      <c r="AB25" s="285"/>
      <c r="AC25" s="286"/>
      <c r="AD25" s="284"/>
      <c r="AE25" s="284"/>
      <c r="AF25" s="285"/>
      <c r="AG25" s="286"/>
      <c r="AH25" s="284"/>
      <c r="AI25" s="284"/>
      <c r="AJ25" s="287"/>
      <c r="AK25" s="300"/>
      <c r="AL25" s="289"/>
      <c r="AM25" s="289"/>
      <c r="AN25" s="290"/>
      <c r="AO25" s="288"/>
      <c r="AP25" s="289"/>
      <c r="AQ25" s="289"/>
      <c r="AR25" s="290"/>
      <c r="AS25" s="288"/>
      <c r="AT25" s="289"/>
      <c r="AU25" s="289"/>
      <c r="AV25" s="290"/>
      <c r="AW25" s="288"/>
      <c r="AX25" s="289"/>
      <c r="AY25" s="289"/>
      <c r="AZ25" s="290"/>
      <c r="BA25" s="288"/>
      <c r="BB25" s="289"/>
      <c r="BC25" s="289"/>
      <c r="BD25" s="290"/>
      <c r="BE25" s="288"/>
      <c r="BF25" s="289"/>
      <c r="BG25" s="289"/>
      <c r="BH25" s="290"/>
      <c r="BI25" s="288"/>
      <c r="BJ25" s="289"/>
      <c r="BK25" s="289"/>
      <c r="BL25" s="290"/>
      <c r="BM25" s="288"/>
      <c r="BN25" s="289"/>
      <c r="BO25" s="289"/>
      <c r="BP25" s="290"/>
      <c r="BQ25" s="223" t="n">
        <f aca="false">SUM(Rezultati!E25:BP25)</f>
        <v>0</v>
      </c>
      <c r="BR25" s="224" t="n">
        <f aca="false">COUNT(Rezultati!E25:BP25)</f>
        <v>0</v>
      </c>
      <c r="BS25" s="207"/>
      <c r="BT25" s="272" t="e">
        <f aca="false">Rezultati!BQ25/Rezultati!BR25</f>
        <v>#DIV/0!</v>
      </c>
      <c r="BU25" s="209"/>
      <c r="BV25" s="174" t="str">
        <f aca="false">B25</f>
        <v>pieaicinātais spēlētājs</v>
      </c>
      <c r="BW25" s="175"/>
      <c r="BX25" s="175"/>
      <c r="BY25" s="175"/>
      <c r="BZ25" s="175"/>
      <c r="CA25" s="175"/>
      <c r="CB25" s="175"/>
      <c r="CC25" s="175"/>
      <c r="CD25" s="175"/>
      <c r="CE25" s="210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</row>
    <row r="26" customFormat="false" ht="15.75" hidden="false" customHeight="true" outlineLevel="0" collapsed="false">
      <c r="A26" s="191" t="s">
        <v>38</v>
      </c>
      <c r="B26" s="225"/>
      <c r="C26" s="239" t="n">
        <v>0</v>
      </c>
      <c r="D26" s="194" t="n">
        <f aca="false">Rezultati!C26*Rezultati!BR26</f>
        <v>0</v>
      </c>
      <c r="E26" s="283"/>
      <c r="F26" s="284"/>
      <c r="G26" s="284"/>
      <c r="H26" s="285"/>
      <c r="I26" s="286"/>
      <c r="J26" s="284"/>
      <c r="K26" s="284"/>
      <c r="L26" s="287"/>
      <c r="M26" s="277"/>
      <c r="N26" s="213"/>
      <c r="O26" s="213"/>
      <c r="P26" s="214"/>
      <c r="Q26" s="283"/>
      <c r="R26" s="284"/>
      <c r="S26" s="284"/>
      <c r="T26" s="285"/>
      <c r="U26" s="286"/>
      <c r="V26" s="284"/>
      <c r="W26" s="284"/>
      <c r="X26" s="287"/>
      <c r="Y26" s="283"/>
      <c r="Z26" s="284"/>
      <c r="AA26" s="284"/>
      <c r="AB26" s="285"/>
      <c r="AC26" s="286"/>
      <c r="AD26" s="284"/>
      <c r="AE26" s="284"/>
      <c r="AF26" s="285"/>
      <c r="AG26" s="286"/>
      <c r="AH26" s="284"/>
      <c r="AI26" s="284"/>
      <c r="AJ26" s="287"/>
      <c r="AK26" s="300"/>
      <c r="AL26" s="289"/>
      <c r="AM26" s="289"/>
      <c r="AN26" s="290"/>
      <c r="AO26" s="288"/>
      <c r="AP26" s="289"/>
      <c r="AQ26" s="289"/>
      <c r="AR26" s="290"/>
      <c r="AS26" s="288"/>
      <c r="AT26" s="289"/>
      <c r="AU26" s="289"/>
      <c r="AV26" s="290"/>
      <c r="AW26" s="288"/>
      <c r="AX26" s="289"/>
      <c r="AY26" s="289"/>
      <c r="AZ26" s="290"/>
      <c r="BA26" s="288"/>
      <c r="BB26" s="289"/>
      <c r="BC26" s="289"/>
      <c r="BD26" s="290"/>
      <c r="BE26" s="288"/>
      <c r="BF26" s="289"/>
      <c r="BG26" s="289"/>
      <c r="BH26" s="290"/>
      <c r="BI26" s="288"/>
      <c r="BJ26" s="289"/>
      <c r="BK26" s="289"/>
      <c r="BL26" s="290"/>
      <c r="BM26" s="288"/>
      <c r="BN26" s="289"/>
      <c r="BO26" s="289"/>
      <c r="BP26" s="290"/>
      <c r="BQ26" s="223" t="n">
        <f aca="false">SUM(Rezultati!E26:BP26)</f>
        <v>0</v>
      </c>
      <c r="BR26" s="224" t="n">
        <f aca="false">COUNT(Rezultati!E26:BP26)</f>
        <v>0</v>
      </c>
      <c r="BS26" s="207"/>
      <c r="BT26" s="272" t="str">
        <f aca="false">Rezultati!BQ26/Rezultati!BR26</f>
        <v>#DIV/0!</v>
      </c>
      <c r="BU26" s="209"/>
      <c r="BV26" s="174" t="n">
        <f aca="false">B26</f>
        <v>0</v>
      </c>
      <c r="BW26" s="175"/>
      <c r="BX26" s="175"/>
      <c r="BY26" s="175"/>
      <c r="BZ26" s="175"/>
      <c r="CA26" s="175"/>
      <c r="CB26" s="175"/>
      <c r="CC26" s="175"/>
      <c r="CD26" s="175"/>
      <c r="CE26" s="210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</row>
    <row r="27" customFormat="false" ht="15.75" hidden="false" customHeight="true" outlineLevel="0" collapsed="false">
      <c r="A27" s="291" t="s">
        <v>38</v>
      </c>
      <c r="B27" s="238"/>
      <c r="C27" s="239" t="n">
        <v>0</v>
      </c>
      <c r="D27" s="194" t="n">
        <f aca="false">Rezultati!C27*Rezultati!BR27</f>
        <v>0</v>
      </c>
      <c r="E27" s="283"/>
      <c r="F27" s="284"/>
      <c r="G27" s="284"/>
      <c r="H27" s="285"/>
      <c r="I27" s="254"/>
      <c r="J27" s="252"/>
      <c r="K27" s="252"/>
      <c r="L27" s="255"/>
      <c r="M27" s="277"/>
      <c r="N27" s="213"/>
      <c r="O27" s="213"/>
      <c r="P27" s="214"/>
      <c r="Q27" s="251"/>
      <c r="R27" s="252"/>
      <c r="S27" s="252"/>
      <c r="T27" s="253"/>
      <c r="U27" s="254"/>
      <c r="V27" s="252"/>
      <c r="W27" s="252"/>
      <c r="X27" s="255"/>
      <c r="Y27" s="251"/>
      <c r="Z27" s="252"/>
      <c r="AA27" s="252"/>
      <c r="AB27" s="253"/>
      <c r="AC27" s="254"/>
      <c r="AD27" s="252"/>
      <c r="AE27" s="252"/>
      <c r="AF27" s="253"/>
      <c r="AG27" s="254"/>
      <c r="AH27" s="252"/>
      <c r="AI27" s="252"/>
      <c r="AJ27" s="255"/>
      <c r="AK27" s="301"/>
      <c r="AL27" s="297"/>
      <c r="AM27" s="297"/>
      <c r="AN27" s="298"/>
      <c r="AO27" s="302"/>
      <c r="AP27" s="297"/>
      <c r="AQ27" s="297"/>
      <c r="AR27" s="298"/>
      <c r="AS27" s="302"/>
      <c r="AT27" s="297"/>
      <c r="AU27" s="297"/>
      <c r="AV27" s="298"/>
      <c r="AW27" s="302"/>
      <c r="AX27" s="297"/>
      <c r="AY27" s="297"/>
      <c r="AZ27" s="298"/>
      <c r="BA27" s="302"/>
      <c r="BB27" s="297"/>
      <c r="BC27" s="297"/>
      <c r="BD27" s="298"/>
      <c r="BE27" s="302"/>
      <c r="BF27" s="297"/>
      <c r="BG27" s="297"/>
      <c r="BH27" s="298"/>
      <c r="BI27" s="302"/>
      <c r="BJ27" s="297"/>
      <c r="BK27" s="297"/>
      <c r="BL27" s="298"/>
      <c r="BM27" s="302"/>
      <c r="BN27" s="297"/>
      <c r="BO27" s="297"/>
      <c r="BP27" s="298"/>
      <c r="BQ27" s="223" t="n">
        <f aca="false">SUM(Rezultati!E27:BP27)</f>
        <v>0</v>
      </c>
      <c r="BR27" s="224" t="n">
        <f aca="false">COUNT(Rezultati!E27:BP27)</f>
        <v>0</v>
      </c>
      <c r="BS27" s="207"/>
      <c r="BT27" s="272" t="str">
        <f aca="false">Rezultati!BQ27/Rezultati!BR27</f>
        <v>#DIV/0!</v>
      </c>
      <c r="BU27" s="209"/>
      <c r="BV27" s="174" t="n">
        <f aca="false">B27</f>
        <v>0</v>
      </c>
      <c r="BW27" s="175"/>
      <c r="BX27" s="175"/>
      <c r="BY27" s="175"/>
      <c r="BZ27" s="175"/>
      <c r="CA27" s="175"/>
      <c r="CB27" s="175"/>
      <c r="CC27" s="175"/>
      <c r="CD27" s="175"/>
      <c r="CE27" s="210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</row>
    <row r="28" customFormat="false" ht="16.5" hidden="false" customHeight="true" outlineLevel="0" collapsed="false">
      <c r="A28" s="303" t="s">
        <v>38</v>
      </c>
      <c r="B28" s="304"/>
      <c r="C28" s="249" t="n">
        <v>0</v>
      </c>
      <c r="D28" s="250" t="n">
        <f aca="false">Rezultati!C28*Rezultati!BR28</f>
        <v>0</v>
      </c>
      <c r="E28" s="251"/>
      <c r="F28" s="252"/>
      <c r="G28" s="252"/>
      <c r="H28" s="253"/>
      <c r="I28" s="293"/>
      <c r="J28" s="294"/>
      <c r="K28" s="294"/>
      <c r="L28" s="295"/>
      <c r="M28" s="305"/>
      <c r="N28" s="306"/>
      <c r="O28" s="306"/>
      <c r="P28" s="307"/>
      <c r="Q28" s="308"/>
      <c r="R28" s="294"/>
      <c r="S28" s="294"/>
      <c r="T28" s="309"/>
      <c r="U28" s="293"/>
      <c r="V28" s="294"/>
      <c r="W28" s="294"/>
      <c r="X28" s="295"/>
      <c r="Y28" s="308"/>
      <c r="Z28" s="294"/>
      <c r="AA28" s="294"/>
      <c r="AB28" s="309"/>
      <c r="AC28" s="293"/>
      <c r="AD28" s="294"/>
      <c r="AE28" s="294"/>
      <c r="AF28" s="309"/>
      <c r="AG28" s="293"/>
      <c r="AH28" s="294"/>
      <c r="AI28" s="294"/>
      <c r="AJ28" s="295"/>
      <c r="AK28" s="310"/>
      <c r="AL28" s="311"/>
      <c r="AM28" s="311"/>
      <c r="AN28" s="312"/>
      <c r="AO28" s="296"/>
      <c r="AP28" s="311"/>
      <c r="AQ28" s="311"/>
      <c r="AR28" s="312"/>
      <c r="AS28" s="296"/>
      <c r="AT28" s="311"/>
      <c r="AU28" s="311"/>
      <c r="AV28" s="312"/>
      <c r="AW28" s="296"/>
      <c r="AX28" s="311"/>
      <c r="AY28" s="311"/>
      <c r="AZ28" s="312"/>
      <c r="BA28" s="296"/>
      <c r="BB28" s="311"/>
      <c r="BC28" s="311"/>
      <c r="BD28" s="312"/>
      <c r="BE28" s="296"/>
      <c r="BF28" s="311"/>
      <c r="BG28" s="311"/>
      <c r="BH28" s="312"/>
      <c r="BI28" s="296"/>
      <c r="BJ28" s="311"/>
      <c r="BK28" s="311"/>
      <c r="BL28" s="312"/>
      <c r="BM28" s="296"/>
      <c r="BN28" s="311"/>
      <c r="BO28" s="311"/>
      <c r="BP28" s="312"/>
      <c r="BQ28" s="259" t="n">
        <f aca="false">SUM(Rezultati!E28:BP28)</f>
        <v>0</v>
      </c>
      <c r="BR28" s="260" t="n">
        <f aca="false">COUNT(Rezultati!E28:BP28)</f>
        <v>0</v>
      </c>
      <c r="BS28" s="207"/>
      <c r="BT28" s="272" t="str">
        <f aca="false">Rezultati!BQ28/Rezultati!BR28</f>
        <v>#DIV/0!</v>
      </c>
      <c r="BU28" s="209"/>
      <c r="BV28" s="174" t="n">
        <f aca="false">B28</f>
        <v>0</v>
      </c>
      <c r="BW28" s="175"/>
      <c r="BX28" s="175"/>
      <c r="BY28" s="175"/>
      <c r="BZ28" s="175"/>
      <c r="CA28" s="175"/>
      <c r="CB28" s="175"/>
      <c r="CC28" s="175"/>
      <c r="CD28" s="175"/>
      <c r="CE28" s="210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</row>
    <row r="29" customFormat="false" ht="16.5" hidden="false" customHeight="true" outlineLevel="0" collapsed="false">
      <c r="A29" s="313" t="s">
        <v>39</v>
      </c>
      <c r="B29" s="211" t="s">
        <v>73</v>
      </c>
      <c r="C29" s="212" t="n">
        <v>0</v>
      </c>
      <c r="D29" s="314" t="n">
        <f aca="false">Rezultati!C29*Rezultati!BR29</f>
        <v>0</v>
      </c>
      <c r="E29" s="263"/>
      <c r="F29" s="264"/>
      <c r="G29" s="264"/>
      <c r="H29" s="265"/>
      <c r="I29" s="278"/>
      <c r="J29" s="275"/>
      <c r="K29" s="275"/>
      <c r="L29" s="279"/>
      <c r="M29" s="278"/>
      <c r="N29" s="275"/>
      <c r="O29" s="275"/>
      <c r="P29" s="279"/>
      <c r="Q29" s="277"/>
      <c r="R29" s="213"/>
      <c r="S29" s="213"/>
      <c r="T29" s="214"/>
      <c r="U29" s="274"/>
      <c r="V29" s="275"/>
      <c r="W29" s="275"/>
      <c r="X29" s="279"/>
      <c r="Y29" s="274"/>
      <c r="Z29" s="275"/>
      <c r="AA29" s="275"/>
      <c r="AB29" s="276"/>
      <c r="AC29" s="267"/>
      <c r="AD29" s="275"/>
      <c r="AE29" s="275"/>
      <c r="AF29" s="276"/>
      <c r="AG29" s="278"/>
      <c r="AH29" s="275"/>
      <c r="AI29" s="275"/>
      <c r="AJ29" s="276"/>
      <c r="AK29" s="269"/>
      <c r="AL29" s="281"/>
      <c r="AM29" s="281"/>
      <c r="AN29" s="282"/>
      <c r="AO29" s="269"/>
      <c r="AP29" s="281"/>
      <c r="AQ29" s="281"/>
      <c r="AR29" s="282"/>
      <c r="AS29" s="269"/>
      <c r="AT29" s="281"/>
      <c r="AU29" s="281"/>
      <c r="AV29" s="282"/>
      <c r="AW29" s="269"/>
      <c r="AX29" s="281"/>
      <c r="AY29" s="281"/>
      <c r="AZ29" s="282"/>
      <c r="BA29" s="269"/>
      <c r="BB29" s="281"/>
      <c r="BC29" s="281"/>
      <c r="BD29" s="282"/>
      <c r="BE29" s="269"/>
      <c r="BF29" s="281"/>
      <c r="BG29" s="281"/>
      <c r="BH29" s="282"/>
      <c r="BI29" s="269"/>
      <c r="BJ29" s="281"/>
      <c r="BK29" s="281"/>
      <c r="BL29" s="282"/>
      <c r="BM29" s="269"/>
      <c r="BN29" s="281"/>
      <c r="BO29" s="281"/>
      <c r="BP29" s="282"/>
      <c r="BQ29" s="205" t="n">
        <f aca="false">SUM(Rezultati!E29:BP29)</f>
        <v>0</v>
      </c>
      <c r="BR29" s="206" t="n">
        <f aca="false">COUNT(Rezultati!E29:BP29)</f>
        <v>0</v>
      </c>
      <c r="BS29" s="207" t="e">
        <f aca="false">SUM((Rezultati!BQ29+Rezultati!BQ30+Rezultati!BQ31+Rezultati!BQ32+Rezultati!BQ33+Rezultati!BQ34+Rezultati!BQ35)/(Rezultati!BR29+Rezultati!BR30+Rezultati!BR31+Rezultati!BR32+Rezultati!BR33+Rezultati!BR34+Rezultati!BR35))</f>
        <v>#DIV/0!</v>
      </c>
      <c r="BT29" s="272" t="e">
        <f aca="false">Rezultati!BQ29/Rezultati!BR29</f>
        <v>#DIV/0!</v>
      </c>
      <c r="BU29" s="209" t="str">
        <f aca="false">Q2</f>
        <v>Pārdaugavas AVANGĀRDS</v>
      </c>
      <c r="BV29" s="174" t="str">
        <f aca="false">B29</f>
        <v>Pauls Aizpurvs</v>
      </c>
      <c r="BW29" s="175"/>
      <c r="BX29" s="175"/>
      <c r="BY29" s="175"/>
      <c r="BZ29" s="175"/>
      <c r="CA29" s="175"/>
      <c r="CB29" s="175"/>
      <c r="CC29" s="175"/>
      <c r="CD29" s="175"/>
      <c r="CE29" s="210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</row>
    <row r="30" customFormat="false" ht="16.5" hidden="false" customHeight="true" outlineLevel="0" collapsed="false">
      <c r="A30" s="191" t="s">
        <v>39</v>
      </c>
      <c r="B30" s="211" t="s">
        <v>74</v>
      </c>
      <c r="C30" s="239" t="n">
        <v>0</v>
      </c>
      <c r="D30" s="194" t="n">
        <f aca="false">Rezultati!C30*Rezultati!BR30</f>
        <v>0</v>
      </c>
      <c r="E30" s="274"/>
      <c r="F30" s="275"/>
      <c r="G30" s="275"/>
      <c r="H30" s="276"/>
      <c r="I30" s="286"/>
      <c r="J30" s="284"/>
      <c r="K30" s="284"/>
      <c r="L30" s="287"/>
      <c r="M30" s="286"/>
      <c r="N30" s="284"/>
      <c r="O30" s="284"/>
      <c r="P30" s="287"/>
      <c r="Q30" s="277"/>
      <c r="R30" s="213"/>
      <c r="S30" s="213"/>
      <c r="T30" s="214"/>
      <c r="U30" s="283"/>
      <c r="V30" s="284"/>
      <c r="W30" s="284"/>
      <c r="X30" s="287"/>
      <c r="Y30" s="283"/>
      <c r="Z30" s="284"/>
      <c r="AA30" s="284"/>
      <c r="AB30" s="285"/>
      <c r="AC30" s="286"/>
      <c r="AD30" s="284"/>
      <c r="AE30" s="284"/>
      <c r="AF30" s="285"/>
      <c r="AG30" s="286"/>
      <c r="AH30" s="284"/>
      <c r="AI30" s="284"/>
      <c r="AJ30" s="285"/>
      <c r="AK30" s="288"/>
      <c r="AL30" s="289"/>
      <c r="AM30" s="289"/>
      <c r="AN30" s="290"/>
      <c r="AO30" s="288"/>
      <c r="AP30" s="289"/>
      <c r="AQ30" s="289"/>
      <c r="AR30" s="290"/>
      <c r="AS30" s="288"/>
      <c r="AT30" s="289"/>
      <c r="AU30" s="289"/>
      <c r="AV30" s="290"/>
      <c r="AW30" s="288"/>
      <c r="AX30" s="289"/>
      <c r="AY30" s="289"/>
      <c r="AZ30" s="290"/>
      <c r="BA30" s="288"/>
      <c r="BB30" s="289"/>
      <c r="BC30" s="289"/>
      <c r="BD30" s="290"/>
      <c r="BE30" s="288"/>
      <c r="BF30" s="289"/>
      <c r="BG30" s="289"/>
      <c r="BH30" s="290"/>
      <c r="BI30" s="288"/>
      <c r="BJ30" s="289"/>
      <c r="BK30" s="289"/>
      <c r="BL30" s="290"/>
      <c r="BM30" s="288"/>
      <c r="BN30" s="289"/>
      <c r="BO30" s="289"/>
      <c r="BP30" s="290"/>
      <c r="BQ30" s="223" t="n">
        <f aca="false">SUM(Rezultati!E30:BP30)</f>
        <v>0</v>
      </c>
      <c r="BR30" s="224" t="n">
        <f aca="false">COUNT(Rezultati!E30:BP30)</f>
        <v>0</v>
      </c>
      <c r="BS30" s="207"/>
      <c r="BT30" s="272" t="e">
        <f aca="false">Rezultati!BQ30/Rezultati!BR30</f>
        <v>#DIV/0!</v>
      </c>
      <c r="BU30" s="209"/>
      <c r="BV30" s="174" t="str">
        <f aca="false">B30</f>
        <v>Ivars Vizulis</v>
      </c>
      <c r="BW30" s="175"/>
      <c r="BX30" s="175"/>
      <c r="BY30" s="175"/>
      <c r="BZ30" s="175"/>
      <c r="CA30" s="175"/>
      <c r="CB30" s="175"/>
      <c r="CC30" s="175"/>
      <c r="CD30" s="175"/>
      <c r="CE30" s="210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</row>
    <row r="31" customFormat="false" ht="15.75" hidden="false" customHeight="true" outlineLevel="0" collapsed="false">
      <c r="A31" s="315" t="s">
        <v>39</v>
      </c>
      <c r="B31" s="316" t="s">
        <v>75</v>
      </c>
      <c r="C31" s="317" t="n">
        <v>8</v>
      </c>
      <c r="D31" s="318" t="n">
        <f aca="false">Rezultati!C31*Rezultati!BR31</f>
        <v>0</v>
      </c>
      <c r="E31" s="274"/>
      <c r="F31" s="275"/>
      <c r="G31" s="275"/>
      <c r="H31" s="276"/>
      <c r="I31" s="286"/>
      <c r="J31" s="284"/>
      <c r="K31" s="284"/>
      <c r="L31" s="287"/>
      <c r="M31" s="286"/>
      <c r="N31" s="284"/>
      <c r="O31" s="284"/>
      <c r="P31" s="287"/>
      <c r="Q31" s="277"/>
      <c r="R31" s="213"/>
      <c r="S31" s="213"/>
      <c r="T31" s="214"/>
      <c r="U31" s="283"/>
      <c r="V31" s="284"/>
      <c r="W31" s="284"/>
      <c r="X31" s="287"/>
      <c r="Y31" s="283"/>
      <c r="Z31" s="284"/>
      <c r="AA31" s="284"/>
      <c r="AB31" s="285"/>
      <c r="AC31" s="286"/>
      <c r="AD31" s="284"/>
      <c r="AE31" s="284"/>
      <c r="AF31" s="285"/>
      <c r="AG31" s="286"/>
      <c r="AH31" s="284"/>
      <c r="AI31" s="284"/>
      <c r="AJ31" s="285"/>
      <c r="AK31" s="288"/>
      <c r="AL31" s="289"/>
      <c r="AM31" s="289"/>
      <c r="AN31" s="290"/>
      <c r="AO31" s="288"/>
      <c r="AP31" s="289"/>
      <c r="AQ31" s="289"/>
      <c r="AR31" s="290"/>
      <c r="AS31" s="288"/>
      <c r="AT31" s="289"/>
      <c r="AU31" s="289"/>
      <c r="AV31" s="290"/>
      <c r="AW31" s="288"/>
      <c r="AX31" s="289"/>
      <c r="AY31" s="289"/>
      <c r="AZ31" s="290"/>
      <c r="BA31" s="288"/>
      <c r="BB31" s="289"/>
      <c r="BC31" s="289"/>
      <c r="BD31" s="290"/>
      <c r="BE31" s="288"/>
      <c r="BF31" s="289"/>
      <c r="BG31" s="289"/>
      <c r="BH31" s="290"/>
      <c r="BI31" s="288"/>
      <c r="BJ31" s="289"/>
      <c r="BK31" s="289"/>
      <c r="BL31" s="290"/>
      <c r="BM31" s="288"/>
      <c r="BN31" s="289"/>
      <c r="BO31" s="289"/>
      <c r="BP31" s="290"/>
      <c r="BQ31" s="223" t="n">
        <f aca="false">SUM(Rezultati!E31:BP31)</f>
        <v>0</v>
      </c>
      <c r="BR31" s="224" t="n">
        <f aca="false">COUNT(Rezultati!E31:BP31)</f>
        <v>0</v>
      </c>
      <c r="BS31" s="207"/>
      <c r="BT31" s="272" t="e">
        <f aca="false">Rezultati!BQ31/Rezultati!BR31-8</f>
        <v>#DIV/0!</v>
      </c>
      <c r="BU31" s="209"/>
      <c r="BV31" s="174" t="str">
        <f aca="false">B31</f>
        <v>Andrejs Zilgalvis</v>
      </c>
      <c r="BW31" s="175"/>
      <c r="BX31" s="175"/>
      <c r="BY31" s="175"/>
      <c r="BZ31" s="175"/>
      <c r="CA31" s="175"/>
      <c r="CB31" s="175"/>
      <c r="CC31" s="175"/>
      <c r="CD31" s="175"/>
      <c r="CE31" s="210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</row>
    <row r="32" customFormat="false" ht="15.75" hidden="false" customHeight="true" outlineLevel="0" collapsed="false">
      <c r="A32" s="191" t="s">
        <v>39</v>
      </c>
      <c r="B32" s="225" t="s">
        <v>76</v>
      </c>
      <c r="C32" s="239" t="n">
        <v>0</v>
      </c>
      <c r="D32" s="194" t="n">
        <f aca="false">Rezultati!C32*Rezultati!BR32</f>
        <v>0</v>
      </c>
      <c r="E32" s="274"/>
      <c r="F32" s="275"/>
      <c r="G32" s="275"/>
      <c r="H32" s="276"/>
      <c r="I32" s="286"/>
      <c r="J32" s="284"/>
      <c r="K32" s="284"/>
      <c r="L32" s="287"/>
      <c r="M32" s="286"/>
      <c r="N32" s="284"/>
      <c r="O32" s="284"/>
      <c r="P32" s="287"/>
      <c r="Q32" s="277"/>
      <c r="R32" s="213"/>
      <c r="S32" s="213"/>
      <c r="T32" s="214"/>
      <c r="U32" s="283"/>
      <c r="V32" s="284"/>
      <c r="W32" s="284"/>
      <c r="X32" s="287"/>
      <c r="Y32" s="283"/>
      <c r="Z32" s="284"/>
      <c r="AA32" s="284"/>
      <c r="AB32" s="285"/>
      <c r="AC32" s="286"/>
      <c r="AD32" s="284"/>
      <c r="AE32" s="284"/>
      <c r="AF32" s="285"/>
      <c r="AG32" s="286"/>
      <c r="AH32" s="284"/>
      <c r="AI32" s="284"/>
      <c r="AJ32" s="285"/>
      <c r="AK32" s="288"/>
      <c r="AL32" s="289"/>
      <c r="AM32" s="289"/>
      <c r="AN32" s="290"/>
      <c r="AO32" s="288"/>
      <c r="AP32" s="289"/>
      <c r="AQ32" s="289"/>
      <c r="AR32" s="290"/>
      <c r="AS32" s="288"/>
      <c r="AT32" s="289"/>
      <c r="AU32" s="289"/>
      <c r="AV32" s="290"/>
      <c r="AW32" s="288"/>
      <c r="AX32" s="289"/>
      <c r="AY32" s="289"/>
      <c r="AZ32" s="290"/>
      <c r="BA32" s="288"/>
      <c r="BB32" s="289"/>
      <c r="BC32" s="289"/>
      <c r="BD32" s="290"/>
      <c r="BE32" s="288"/>
      <c r="BF32" s="289"/>
      <c r="BG32" s="289"/>
      <c r="BH32" s="290"/>
      <c r="BI32" s="288"/>
      <c r="BJ32" s="289"/>
      <c r="BK32" s="289"/>
      <c r="BL32" s="290"/>
      <c r="BM32" s="288"/>
      <c r="BN32" s="289"/>
      <c r="BO32" s="289"/>
      <c r="BP32" s="290"/>
      <c r="BQ32" s="223" t="n">
        <f aca="false">SUM(Rezultati!E32:BP32)</f>
        <v>0</v>
      </c>
      <c r="BR32" s="224" t="n">
        <f aca="false">COUNT(Rezultati!E32:BP32)</f>
        <v>0</v>
      </c>
      <c r="BS32" s="207"/>
      <c r="BT32" s="272" t="e">
        <f aca="false">Rezultati!BQ32/Rezultati!BR32</f>
        <v>#DIV/0!</v>
      </c>
      <c r="BU32" s="209"/>
      <c r="BV32" s="174" t="str">
        <f aca="false">B32</f>
        <v>Aleksejs Jeļisejevs</v>
      </c>
      <c r="BW32" s="175"/>
      <c r="BX32" s="175"/>
      <c r="BY32" s="175"/>
      <c r="BZ32" s="175"/>
      <c r="CA32" s="175"/>
      <c r="CB32" s="175"/>
      <c r="CC32" s="175"/>
      <c r="CD32" s="175"/>
      <c r="CE32" s="210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</row>
    <row r="33" customFormat="false" ht="15.75" hidden="false" customHeight="true" outlineLevel="0" collapsed="false">
      <c r="A33" s="191" t="s">
        <v>39</v>
      </c>
      <c r="B33" s="225" t="s">
        <v>72</v>
      </c>
      <c r="C33" s="239" t="n">
        <v>0</v>
      </c>
      <c r="D33" s="194" t="n">
        <f aca="false">Rezultati!C33*Rezultati!BR33</f>
        <v>0</v>
      </c>
      <c r="E33" s="283"/>
      <c r="F33" s="284"/>
      <c r="G33" s="284"/>
      <c r="H33" s="285"/>
      <c r="I33" s="286"/>
      <c r="J33" s="284"/>
      <c r="K33" s="284"/>
      <c r="L33" s="287"/>
      <c r="M33" s="286"/>
      <c r="N33" s="284"/>
      <c r="O33" s="284"/>
      <c r="P33" s="287"/>
      <c r="Q33" s="277"/>
      <c r="R33" s="213"/>
      <c r="S33" s="213"/>
      <c r="T33" s="214"/>
      <c r="U33" s="283"/>
      <c r="V33" s="284"/>
      <c r="W33" s="284"/>
      <c r="X33" s="287"/>
      <c r="Y33" s="283"/>
      <c r="Z33" s="284"/>
      <c r="AA33" s="284"/>
      <c r="AB33" s="285"/>
      <c r="AC33" s="286"/>
      <c r="AD33" s="284"/>
      <c r="AE33" s="284"/>
      <c r="AF33" s="285"/>
      <c r="AG33" s="286"/>
      <c r="AH33" s="284"/>
      <c r="AI33" s="284"/>
      <c r="AJ33" s="285"/>
      <c r="AK33" s="288"/>
      <c r="AL33" s="289"/>
      <c r="AM33" s="289"/>
      <c r="AN33" s="290"/>
      <c r="AO33" s="288"/>
      <c r="AP33" s="289"/>
      <c r="AQ33" s="289"/>
      <c r="AR33" s="290"/>
      <c r="AS33" s="288"/>
      <c r="AT33" s="289"/>
      <c r="AU33" s="289"/>
      <c r="AV33" s="290"/>
      <c r="AW33" s="288"/>
      <c r="AX33" s="289"/>
      <c r="AY33" s="289"/>
      <c r="AZ33" s="290"/>
      <c r="BA33" s="288"/>
      <c r="BB33" s="289"/>
      <c r="BC33" s="289"/>
      <c r="BD33" s="290"/>
      <c r="BE33" s="288"/>
      <c r="BF33" s="289"/>
      <c r="BG33" s="289"/>
      <c r="BH33" s="290"/>
      <c r="BI33" s="288"/>
      <c r="BJ33" s="289"/>
      <c r="BK33" s="289"/>
      <c r="BL33" s="290"/>
      <c r="BM33" s="288"/>
      <c r="BN33" s="289"/>
      <c r="BO33" s="289"/>
      <c r="BP33" s="290"/>
      <c r="BQ33" s="223" t="n">
        <f aca="false">SUM(Rezultati!E33:BP33)</f>
        <v>0</v>
      </c>
      <c r="BR33" s="224" t="n">
        <f aca="false">COUNT(Rezultati!E33:BP33)</f>
        <v>0</v>
      </c>
      <c r="BS33" s="207"/>
      <c r="BT33" s="272" t="str">
        <f aca="false">Rezultati!BQ33/Rezultati!BR33</f>
        <v>#DIV/0!</v>
      </c>
      <c r="BU33" s="209"/>
      <c r="BV33" s="174" t="str">
        <f aca="false">B33</f>
        <v>pieaicinātais spēlētājs</v>
      </c>
      <c r="BW33" s="175"/>
      <c r="BX33" s="175"/>
      <c r="BY33" s="175"/>
      <c r="BZ33" s="175"/>
      <c r="CA33" s="175"/>
      <c r="CB33" s="175"/>
      <c r="CC33" s="175"/>
      <c r="CD33" s="175"/>
      <c r="CE33" s="210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</row>
    <row r="34" customFormat="false" ht="15.75" hidden="false" customHeight="true" outlineLevel="0" collapsed="false">
      <c r="A34" s="191" t="s">
        <v>39</v>
      </c>
      <c r="B34" s="238"/>
      <c r="C34" s="239" t="n">
        <v>0</v>
      </c>
      <c r="D34" s="194" t="n">
        <f aca="false">Rezultati!C34*Rezultati!BR34</f>
        <v>0</v>
      </c>
      <c r="E34" s="283"/>
      <c r="F34" s="284"/>
      <c r="G34" s="284"/>
      <c r="H34" s="285"/>
      <c r="I34" s="286"/>
      <c r="J34" s="284"/>
      <c r="K34" s="284"/>
      <c r="L34" s="287"/>
      <c r="M34" s="286"/>
      <c r="N34" s="284"/>
      <c r="O34" s="284"/>
      <c r="P34" s="287"/>
      <c r="Q34" s="277"/>
      <c r="R34" s="213"/>
      <c r="S34" s="213"/>
      <c r="T34" s="214"/>
      <c r="U34" s="283"/>
      <c r="V34" s="284"/>
      <c r="W34" s="284"/>
      <c r="X34" s="287"/>
      <c r="Y34" s="283"/>
      <c r="Z34" s="284"/>
      <c r="AA34" s="284"/>
      <c r="AB34" s="285"/>
      <c r="AC34" s="286"/>
      <c r="AD34" s="284"/>
      <c r="AE34" s="284"/>
      <c r="AF34" s="285"/>
      <c r="AG34" s="286"/>
      <c r="AH34" s="284"/>
      <c r="AI34" s="284"/>
      <c r="AJ34" s="285"/>
      <c r="AK34" s="288"/>
      <c r="AL34" s="289"/>
      <c r="AM34" s="289"/>
      <c r="AN34" s="290"/>
      <c r="AO34" s="288"/>
      <c r="AP34" s="289"/>
      <c r="AQ34" s="289"/>
      <c r="AR34" s="290"/>
      <c r="AS34" s="288"/>
      <c r="AT34" s="289"/>
      <c r="AU34" s="289"/>
      <c r="AV34" s="290"/>
      <c r="AW34" s="288"/>
      <c r="AX34" s="289"/>
      <c r="AY34" s="289"/>
      <c r="AZ34" s="290"/>
      <c r="BA34" s="288"/>
      <c r="BB34" s="289"/>
      <c r="BC34" s="289"/>
      <c r="BD34" s="290"/>
      <c r="BE34" s="288"/>
      <c r="BF34" s="289"/>
      <c r="BG34" s="289"/>
      <c r="BH34" s="290"/>
      <c r="BI34" s="288"/>
      <c r="BJ34" s="289"/>
      <c r="BK34" s="289"/>
      <c r="BL34" s="290"/>
      <c r="BM34" s="288"/>
      <c r="BN34" s="289"/>
      <c r="BO34" s="289"/>
      <c r="BP34" s="290"/>
      <c r="BQ34" s="223" t="n">
        <f aca="false">SUM(Rezultati!E34:BP34)</f>
        <v>0</v>
      </c>
      <c r="BR34" s="224" t="n">
        <f aca="false">COUNT(Rezultati!E34:BP34)</f>
        <v>0</v>
      </c>
      <c r="BS34" s="207"/>
      <c r="BT34" s="272" t="str">
        <f aca="false">Rezultati!BQ34/Rezultati!BR34</f>
        <v>#DIV/0!</v>
      </c>
      <c r="BU34" s="209"/>
      <c r="BV34" s="174" t="n">
        <f aca="false">B34</f>
        <v>0</v>
      </c>
      <c r="BW34" s="175"/>
      <c r="BX34" s="175"/>
      <c r="BY34" s="175"/>
      <c r="BZ34" s="175"/>
      <c r="CA34" s="175"/>
      <c r="CB34" s="175"/>
      <c r="CC34" s="175"/>
      <c r="CD34" s="175"/>
      <c r="CE34" s="210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</row>
    <row r="35" customFormat="false" ht="15.75" hidden="false" customHeight="true" outlineLevel="0" collapsed="false">
      <c r="A35" s="291" t="s">
        <v>39</v>
      </c>
      <c r="B35" s="238"/>
      <c r="C35" s="248" t="n">
        <v>0</v>
      </c>
      <c r="D35" s="319" t="n">
        <f aca="false">Rezultati!C35*Rezultati!BR35</f>
        <v>0</v>
      </c>
      <c r="E35" s="251"/>
      <c r="F35" s="252"/>
      <c r="G35" s="252"/>
      <c r="H35" s="253"/>
      <c r="I35" s="254"/>
      <c r="J35" s="252"/>
      <c r="K35" s="252"/>
      <c r="L35" s="255"/>
      <c r="M35" s="254"/>
      <c r="N35" s="252"/>
      <c r="O35" s="252"/>
      <c r="P35" s="255"/>
      <c r="Q35" s="277"/>
      <c r="R35" s="213"/>
      <c r="S35" s="213"/>
      <c r="T35" s="214"/>
      <c r="U35" s="251"/>
      <c r="V35" s="252"/>
      <c r="W35" s="252"/>
      <c r="X35" s="255"/>
      <c r="Y35" s="251"/>
      <c r="Z35" s="252"/>
      <c r="AA35" s="252"/>
      <c r="AB35" s="253"/>
      <c r="AC35" s="254"/>
      <c r="AD35" s="252"/>
      <c r="AE35" s="252"/>
      <c r="AF35" s="253"/>
      <c r="AG35" s="254"/>
      <c r="AH35" s="252"/>
      <c r="AI35" s="252"/>
      <c r="AJ35" s="253"/>
      <c r="AK35" s="302"/>
      <c r="AL35" s="297"/>
      <c r="AM35" s="297"/>
      <c r="AN35" s="298"/>
      <c r="AO35" s="302"/>
      <c r="AP35" s="297"/>
      <c r="AQ35" s="297"/>
      <c r="AR35" s="298"/>
      <c r="AS35" s="302"/>
      <c r="AT35" s="297"/>
      <c r="AU35" s="297"/>
      <c r="AV35" s="298"/>
      <c r="AW35" s="302"/>
      <c r="AX35" s="297"/>
      <c r="AY35" s="297"/>
      <c r="AZ35" s="298"/>
      <c r="BA35" s="302"/>
      <c r="BB35" s="297"/>
      <c r="BC35" s="297"/>
      <c r="BD35" s="298"/>
      <c r="BE35" s="302"/>
      <c r="BF35" s="297"/>
      <c r="BG35" s="297"/>
      <c r="BH35" s="298"/>
      <c r="BI35" s="302"/>
      <c r="BJ35" s="297"/>
      <c r="BK35" s="297"/>
      <c r="BL35" s="298"/>
      <c r="BM35" s="302"/>
      <c r="BN35" s="297"/>
      <c r="BO35" s="297"/>
      <c r="BP35" s="298"/>
      <c r="BQ35" s="259" t="n">
        <f aca="false">SUM(Rezultati!E35:BP35)</f>
        <v>0</v>
      </c>
      <c r="BR35" s="260" t="n">
        <f aca="false">COUNT(Rezultati!E35:BP35)</f>
        <v>0</v>
      </c>
      <c r="BS35" s="207"/>
      <c r="BT35" s="272" t="str">
        <f aca="false">Rezultati!BQ35/Rezultati!BR35</f>
        <v>#DIV/0!</v>
      </c>
      <c r="BU35" s="209"/>
      <c r="BV35" s="174" t="n">
        <f aca="false">B35</f>
        <v>0</v>
      </c>
      <c r="BW35" s="175"/>
      <c r="BX35" s="175"/>
      <c r="BY35" s="175"/>
      <c r="BZ35" s="175"/>
      <c r="CA35" s="175"/>
      <c r="CB35" s="175"/>
      <c r="CC35" s="175"/>
      <c r="CD35" s="175"/>
      <c r="CE35" s="210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</row>
    <row r="36" customFormat="false" ht="15.75" hidden="false" customHeight="true" outlineLevel="0" collapsed="false">
      <c r="A36" s="320" t="str">
        <f aca="false">Punkti!A17</f>
        <v>Liquide Time</v>
      </c>
      <c r="B36" s="321" t="s">
        <v>77</v>
      </c>
      <c r="C36" s="322" t="n">
        <v>8</v>
      </c>
      <c r="D36" s="323" t="n">
        <f aca="false">Rezultati!C36*Rezultati!BR36</f>
        <v>0</v>
      </c>
      <c r="E36" s="263"/>
      <c r="F36" s="264"/>
      <c r="G36" s="264"/>
      <c r="H36" s="265"/>
      <c r="I36" s="267"/>
      <c r="J36" s="264"/>
      <c r="K36" s="264"/>
      <c r="L36" s="268"/>
      <c r="M36" s="267"/>
      <c r="N36" s="264"/>
      <c r="O36" s="264"/>
      <c r="P36" s="268"/>
      <c r="Q36" s="263"/>
      <c r="R36" s="264"/>
      <c r="S36" s="264"/>
      <c r="T36" s="265"/>
      <c r="U36" s="266"/>
      <c r="V36" s="195"/>
      <c r="W36" s="195"/>
      <c r="X36" s="196"/>
      <c r="Y36" s="263"/>
      <c r="Z36" s="264"/>
      <c r="AA36" s="264"/>
      <c r="AB36" s="265"/>
      <c r="AC36" s="267"/>
      <c r="AD36" s="264"/>
      <c r="AE36" s="264"/>
      <c r="AF36" s="265"/>
      <c r="AG36" s="267"/>
      <c r="AH36" s="264"/>
      <c r="AI36" s="264"/>
      <c r="AJ36" s="265"/>
      <c r="AK36" s="269"/>
      <c r="AL36" s="270"/>
      <c r="AM36" s="270"/>
      <c r="AN36" s="271"/>
      <c r="AO36" s="269"/>
      <c r="AP36" s="270"/>
      <c r="AQ36" s="270"/>
      <c r="AR36" s="271"/>
      <c r="AS36" s="269"/>
      <c r="AT36" s="270"/>
      <c r="AU36" s="270"/>
      <c r="AV36" s="271"/>
      <c r="AW36" s="269"/>
      <c r="AX36" s="270"/>
      <c r="AY36" s="270"/>
      <c r="AZ36" s="271"/>
      <c r="BA36" s="269"/>
      <c r="BB36" s="270"/>
      <c r="BC36" s="270"/>
      <c r="BD36" s="271"/>
      <c r="BE36" s="269"/>
      <c r="BF36" s="270"/>
      <c r="BG36" s="270"/>
      <c r="BH36" s="271"/>
      <c r="BI36" s="269"/>
      <c r="BJ36" s="270"/>
      <c r="BK36" s="270"/>
      <c r="BL36" s="271"/>
      <c r="BM36" s="269"/>
      <c r="BN36" s="270"/>
      <c r="BO36" s="270"/>
      <c r="BP36" s="271"/>
      <c r="BQ36" s="205" t="n">
        <f aca="false">SUM(Rezultati!E36:BP36)</f>
        <v>0</v>
      </c>
      <c r="BR36" s="206" t="n">
        <f aca="false">COUNT(Rezultati!E36:BP36)</f>
        <v>0</v>
      </c>
      <c r="BS36" s="207" t="e">
        <f aca="false">SUM((Rezultati!BQ36+Rezultati!BQ37+Rezultati!BQ38+Rezultati!BQ39+Rezultati!BQ40+Rezultati!BQ41+Rezultati!BQ42)/(Rezultati!BR36+Rezultati!BR37+Rezultati!BR38+Rezultati!BR39+Rezultati!BR40+Rezultati!BR41+Rezultati!BR42))</f>
        <v>#DIV/0!</v>
      </c>
      <c r="BT36" s="272" t="e">
        <f aca="false">Rezultati!BQ36/Rezultati!BR36-8</f>
        <v>#DIV/0!</v>
      </c>
      <c r="BU36" s="209" t="str">
        <f aca="false">U2</f>
        <v>Liquide Time</v>
      </c>
      <c r="BV36" s="174" t="str">
        <f aca="false">B36</f>
        <v>Šarlote Stariņa</v>
      </c>
      <c r="BW36" s="175"/>
      <c r="BX36" s="175"/>
      <c r="BY36" s="175"/>
      <c r="BZ36" s="175"/>
      <c r="CA36" s="175"/>
      <c r="CB36" s="175"/>
      <c r="CC36" s="175"/>
      <c r="CD36" s="175"/>
      <c r="CE36" s="210"/>
      <c r="CF36" s="176"/>
      <c r="CG36" s="176"/>
      <c r="CH36" s="176"/>
      <c r="CI36" s="176"/>
      <c r="CJ36" s="176"/>
      <c r="CK36" s="176"/>
      <c r="CL36" s="176"/>
      <c r="CM36" s="176"/>
      <c r="CN36" s="176"/>
      <c r="CO36" s="176"/>
      <c r="CP36" s="176"/>
    </row>
    <row r="37" customFormat="false" ht="15.75" hidden="false" customHeight="true" outlineLevel="0" collapsed="false">
      <c r="A37" s="191" t="s">
        <v>40</v>
      </c>
      <c r="B37" s="225" t="s">
        <v>78</v>
      </c>
      <c r="C37" s="324" t="n">
        <v>0</v>
      </c>
      <c r="D37" s="194" t="n">
        <f aca="false">Rezultati!C37*Rezultati!BR37</f>
        <v>0</v>
      </c>
      <c r="E37" s="274"/>
      <c r="F37" s="275"/>
      <c r="G37" s="275"/>
      <c r="H37" s="276"/>
      <c r="I37" s="325"/>
      <c r="J37" s="326"/>
      <c r="K37" s="326"/>
      <c r="L37" s="327"/>
      <c r="M37" s="325"/>
      <c r="N37" s="326"/>
      <c r="O37" s="326"/>
      <c r="P37" s="327"/>
      <c r="Q37" s="328"/>
      <c r="R37" s="326"/>
      <c r="S37" s="326"/>
      <c r="T37" s="329"/>
      <c r="U37" s="277"/>
      <c r="V37" s="213"/>
      <c r="W37" s="213"/>
      <c r="X37" s="214"/>
      <c r="Y37" s="328"/>
      <c r="Z37" s="326"/>
      <c r="AA37" s="326"/>
      <c r="AB37" s="329"/>
      <c r="AC37" s="325"/>
      <c r="AD37" s="326"/>
      <c r="AE37" s="326"/>
      <c r="AF37" s="329"/>
      <c r="AG37" s="325"/>
      <c r="AH37" s="326"/>
      <c r="AI37" s="326"/>
      <c r="AJ37" s="329"/>
      <c r="AK37" s="330"/>
      <c r="AL37" s="331"/>
      <c r="AM37" s="331"/>
      <c r="AN37" s="332"/>
      <c r="AO37" s="330"/>
      <c r="AP37" s="331"/>
      <c r="AQ37" s="331"/>
      <c r="AR37" s="332"/>
      <c r="AS37" s="330"/>
      <c r="AT37" s="331"/>
      <c r="AU37" s="331"/>
      <c r="AV37" s="332"/>
      <c r="AW37" s="330"/>
      <c r="AX37" s="331"/>
      <c r="AY37" s="331"/>
      <c r="AZ37" s="332"/>
      <c r="BA37" s="330"/>
      <c r="BB37" s="331"/>
      <c r="BC37" s="331"/>
      <c r="BD37" s="332"/>
      <c r="BE37" s="330"/>
      <c r="BF37" s="331"/>
      <c r="BG37" s="331"/>
      <c r="BH37" s="332"/>
      <c r="BI37" s="330"/>
      <c r="BJ37" s="331"/>
      <c r="BK37" s="331"/>
      <c r="BL37" s="332"/>
      <c r="BM37" s="330"/>
      <c r="BN37" s="331"/>
      <c r="BO37" s="331"/>
      <c r="BP37" s="332"/>
      <c r="BQ37" s="223" t="n">
        <f aca="false">SUM(Rezultati!E37:BP37)</f>
        <v>0</v>
      </c>
      <c r="BR37" s="224" t="n">
        <f aca="false">COUNT(Rezultati!E37:BP37)</f>
        <v>0</v>
      </c>
      <c r="BS37" s="207"/>
      <c r="BT37" s="272" t="e">
        <f aca="false">Rezultati!BQ37/Rezultati!BR37</f>
        <v>#DIV/0!</v>
      </c>
      <c r="BU37" s="209"/>
      <c r="BV37" s="174" t="str">
        <f aca="false">B37</f>
        <v>Elvijs Dimpers</v>
      </c>
      <c r="BW37" s="175"/>
      <c r="BX37" s="175"/>
      <c r="BY37" s="175"/>
      <c r="BZ37" s="175"/>
      <c r="CA37" s="175"/>
      <c r="CB37" s="175"/>
      <c r="CC37" s="175"/>
      <c r="CD37" s="175"/>
      <c r="CE37" s="210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</row>
    <row r="38" customFormat="false" ht="15.75" hidden="false" customHeight="true" outlineLevel="0" collapsed="false">
      <c r="A38" s="191" t="s">
        <v>40</v>
      </c>
      <c r="B38" s="225" t="s">
        <v>79</v>
      </c>
      <c r="C38" s="248" t="n">
        <v>0</v>
      </c>
      <c r="D38" s="194" t="n">
        <f aca="false">Rezultati!C38*Rezultati!BR38</f>
        <v>0</v>
      </c>
      <c r="E38" s="274"/>
      <c r="F38" s="275"/>
      <c r="G38" s="275"/>
      <c r="H38" s="276"/>
      <c r="I38" s="254"/>
      <c r="J38" s="252"/>
      <c r="K38" s="252"/>
      <c r="L38" s="255"/>
      <c r="M38" s="254"/>
      <c r="N38" s="252"/>
      <c r="O38" s="252"/>
      <c r="P38" s="255"/>
      <c r="Q38" s="251"/>
      <c r="R38" s="252"/>
      <c r="S38" s="252"/>
      <c r="T38" s="253"/>
      <c r="U38" s="277"/>
      <c r="V38" s="213"/>
      <c r="W38" s="213"/>
      <c r="X38" s="214"/>
      <c r="Y38" s="251"/>
      <c r="Z38" s="252"/>
      <c r="AA38" s="252"/>
      <c r="AB38" s="253"/>
      <c r="AC38" s="254"/>
      <c r="AD38" s="252"/>
      <c r="AE38" s="252"/>
      <c r="AF38" s="253"/>
      <c r="AG38" s="254"/>
      <c r="AH38" s="252"/>
      <c r="AI38" s="252"/>
      <c r="AJ38" s="253"/>
      <c r="AK38" s="302"/>
      <c r="AL38" s="297"/>
      <c r="AM38" s="297"/>
      <c r="AN38" s="298"/>
      <c r="AO38" s="302"/>
      <c r="AP38" s="297"/>
      <c r="AQ38" s="297"/>
      <c r="AR38" s="298"/>
      <c r="AS38" s="302"/>
      <c r="AT38" s="297"/>
      <c r="AU38" s="297"/>
      <c r="AV38" s="298"/>
      <c r="AW38" s="302"/>
      <c r="AX38" s="297"/>
      <c r="AY38" s="297"/>
      <c r="AZ38" s="298"/>
      <c r="BA38" s="302"/>
      <c r="BB38" s="297"/>
      <c r="BC38" s="297"/>
      <c r="BD38" s="298"/>
      <c r="BE38" s="302"/>
      <c r="BF38" s="297"/>
      <c r="BG38" s="297"/>
      <c r="BH38" s="298"/>
      <c r="BI38" s="302"/>
      <c r="BJ38" s="297"/>
      <c r="BK38" s="297"/>
      <c r="BL38" s="298"/>
      <c r="BM38" s="302"/>
      <c r="BN38" s="297"/>
      <c r="BO38" s="297"/>
      <c r="BP38" s="298"/>
      <c r="BQ38" s="223" t="n">
        <f aca="false">SUM(Rezultati!E38:BP38)</f>
        <v>0</v>
      </c>
      <c r="BR38" s="224" t="n">
        <f aca="false">COUNT(Rezultati!E38:BP38)</f>
        <v>0</v>
      </c>
      <c r="BS38" s="207"/>
      <c r="BT38" s="272" t="e">
        <f aca="false">Rezultati!BQ38/Rezultati!BR38</f>
        <v>#DIV/0!</v>
      </c>
      <c r="BU38" s="209"/>
      <c r="BV38" s="174" t="str">
        <f aca="false">B38</f>
        <v>Maksims Gerasimenko</v>
      </c>
      <c r="BW38" s="175"/>
      <c r="BX38" s="175"/>
      <c r="BY38" s="175"/>
      <c r="BZ38" s="175"/>
      <c r="CA38" s="175"/>
      <c r="CB38" s="175"/>
      <c r="CC38" s="175"/>
      <c r="CD38" s="175"/>
      <c r="CE38" s="210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</row>
    <row r="39" customFormat="false" ht="15.75" hidden="false" customHeight="true" outlineLevel="0" collapsed="false">
      <c r="A39" s="191" t="s">
        <v>40</v>
      </c>
      <c r="B39" s="225" t="s">
        <v>72</v>
      </c>
      <c r="C39" s="248" t="n">
        <v>8</v>
      </c>
      <c r="D39" s="194" t="n">
        <f aca="false">Rezultati!C39*Rezultati!BR39</f>
        <v>0</v>
      </c>
      <c r="E39" s="274"/>
      <c r="F39" s="275"/>
      <c r="G39" s="275"/>
      <c r="H39" s="276"/>
      <c r="I39" s="254"/>
      <c r="J39" s="252"/>
      <c r="K39" s="252"/>
      <c r="L39" s="255"/>
      <c r="M39" s="254"/>
      <c r="N39" s="252"/>
      <c r="O39" s="252"/>
      <c r="P39" s="255"/>
      <c r="Q39" s="251"/>
      <c r="R39" s="252"/>
      <c r="S39" s="252"/>
      <c r="T39" s="253"/>
      <c r="U39" s="277"/>
      <c r="V39" s="213"/>
      <c r="W39" s="213"/>
      <c r="X39" s="214"/>
      <c r="Y39" s="251"/>
      <c r="Z39" s="252"/>
      <c r="AA39" s="252"/>
      <c r="AB39" s="253"/>
      <c r="AC39" s="254"/>
      <c r="AD39" s="252"/>
      <c r="AE39" s="252"/>
      <c r="AF39" s="253"/>
      <c r="AG39" s="254"/>
      <c r="AH39" s="252"/>
      <c r="AI39" s="252"/>
      <c r="AJ39" s="253"/>
      <c r="AK39" s="302"/>
      <c r="AL39" s="297"/>
      <c r="AM39" s="297"/>
      <c r="AN39" s="298"/>
      <c r="AO39" s="302"/>
      <c r="AP39" s="297"/>
      <c r="AQ39" s="297"/>
      <c r="AR39" s="298"/>
      <c r="AS39" s="302"/>
      <c r="AT39" s="297"/>
      <c r="AU39" s="297"/>
      <c r="AV39" s="298"/>
      <c r="AW39" s="302"/>
      <c r="AX39" s="297"/>
      <c r="AY39" s="297"/>
      <c r="AZ39" s="298"/>
      <c r="BA39" s="302"/>
      <c r="BB39" s="297"/>
      <c r="BC39" s="297"/>
      <c r="BD39" s="298"/>
      <c r="BE39" s="302"/>
      <c r="BF39" s="297"/>
      <c r="BG39" s="297"/>
      <c r="BH39" s="298"/>
      <c r="BI39" s="302"/>
      <c r="BJ39" s="297"/>
      <c r="BK39" s="297"/>
      <c r="BL39" s="298"/>
      <c r="BM39" s="302"/>
      <c r="BN39" s="297"/>
      <c r="BO39" s="297"/>
      <c r="BP39" s="298"/>
      <c r="BQ39" s="223" t="n">
        <f aca="false">SUM(Rezultati!E39:BP39)</f>
        <v>0</v>
      </c>
      <c r="BR39" s="224" t="n">
        <f aca="false">COUNT(Rezultati!E39:BP39)</f>
        <v>0</v>
      </c>
      <c r="BS39" s="207"/>
      <c r="BT39" s="272" t="e">
        <f aca="false">Rezultati!BQ39/Rezultati!BR39-8</f>
        <v>#DIV/0!</v>
      </c>
      <c r="BU39" s="209"/>
      <c r="BV39" s="174" t="str">
        <f aca="false">B39</f>
        <v>pieaicinātais spēlētājs</v>
      </c>
      <c r="BW39" s="175"/>
      <c r="BX39" s="175"/>
      <c r="BY39" s="175"/>
      <c r="BZ39" s="175"/>
      <c r="CA39" s="175"/>
      <c r="CB39" s="175"/>
      <c r="CC39" s="175"/>
      <c r="CD39" s="175"/>
      <c r="CE39" s="210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</row>
    <row r="40" customFormat="false" ht="15.75" hidden="false" customHeight="true" outlineLevel="0" collapsed="false">
      <c r="A40" s="191" t="s">
        <v>40</v>
      </c>
      <c r="B40" s="225"/>
      <c r="C40" s="248" t="n">
        <v>0</v>
      </c>
      <c r="D40" s="194" t="n">
        <f aca="false">Rezultati!C40*Rezultati!BR40</f>
        <v>0</v>
      </c>
      <c r="E40" s="283"/>
      <c r="F40" s="284"/>
      <c r="G40" s="284"/>
      <c r="H40" s="285"/>
      <c r="I40" s="254"/>
      <c r="J40" s="252"/>
      <c r="K40" s="252"/>
      <c r="L40" s="255"/>
      <c r="M40" s="254"/>
      <c r="N40" s="252"/>
      <c r="O40" s="252"/>
      <c r="P40" s="255"/>
      <c r="Q40" s="251"/>
      <c r="R40" s="252"/>
      <c r="S40" s="252"/>
      <c r="T40" s="253"/>
      <c r="U40" s="277"/>
      <c r="V40" s="213"/>
      <c r="W40" s="213"/>
      <c r="X40" s="214"/>
      <c r="Y40" s="251"/>
      <c r="Z40" s="252"/>
      <c r="AA40" s="252"/>
      <c r="AB40" s="253"/>
      <c r="AC40" s="254"/>
      <c r="AD40" s="252"/>
      <c r="AE40" s="252"/>
      <c r="AF40" s="253"/>
      <c r="AG40" s="254"/>
      <c r="AH40" s="252"/>
      <c r="AI40" s="252"/>
      <c r="AJ40" s="253"/>
      <c r="AK40" s="302"/>
      <c r="AL40" s="297"/>
      <c r="AM40" s="297"/>
      <c r="AN40" s="298"/>
      <c r="AO40" s="302"/>
      <c r="AP40" s="297"/>
      <c r="AQ40" s="297"/>
      <c r="AR40" s="298"/>
      <c r="AS40" s="302"/>
      <c r="AT40" s="297"/>
      <c r="AU40" s="297"/>
      <c r="AV40" s="298"/>
      <c r="AW40" s="302"/>
      <c r="AX40" s="297"/>
      <c r="AY40" s="297"/>
      <c r="AZ40" s="298"/>
      <c r="BA40" s="302"/>
      <c r="BB40" s="297"/>
      <c r="BC40" s="297"/>
      <c r="BD40" s="298"/>
      <c r="BE40" s="302"/>
      <c r="BF40" s="297"/>
      <c r="BG40" s="297"/>
      <c r="BH40" s="298"/>
      <c r="BI40" s="302"/>
      <c r="BJ40" s="297"/>
      <c r="BK40" s="297"/>
      <c r="BL40" s="298"/>
      <c r="BM40" s="302"/>
      <c r="BN40" s="297"/>
      <c r="BO40" s="297"/>
      <c r="BP40" s="298"/>
      <c r="BQ40" s="223" t="n">
        <f aca="false">SUM(Rezultati!E40:BP40)</f>
        <v>0</v>
      </c>
      <c r="BR40" s="224" t="n">
        <f aca="false">COUNT(Rezultati!E40:BP40)</f>
        <v>0</v>
      </c>
      <c r="BS40" s="207"/>
      <c r="BT40" s="272" t="str">
        <f aca="false">Rezultati!BQ40/Rezultati!BR40</f>
        <v>#DIV/0!</v>
      </c>
      <c r="BU40" s="209"/>
      <c r="BV40" s="174" t="n">
        <f aca="false">B40</f>
        <v>0</v>
      </c>
      <c r="BW40" s="175"/>
      <c r="BX40" s="175"/>
      <c r="BY40" s="175"/>
      <c r="BZ40" s="175"/>
      <c r="CA40" s="175"/>
      <c r="CB40" s="175"/>
      <c r="CC40" s="175"/>
      <c r="CD40" s="175"/>
      <c r="CE40" s="210"/>
      <c r="CF40" s="176"/>
      <c r="CG40" s="176"/>
      <c r="CH40" s="176"/>
      <c r="CI40" s="176"/>
      <c r="CJ40" s="176"/>
      <c r="CK40" s="176"/>
      <c r="CL40" s="176"/>
      <c r="CM40" s="176"/>
      <c r="CN40" s="176"/>
      <c r="CO40" s="176"/>
      <c r="CP40" s="176"/>
    </row>
    <row r="41" customFormat="false" ht="15.75" hidden="false" customHeight="true" outlineLevel="0" collapsed="false">
      <c r="A41" s="191" t="s">
        <v>40</v>
      </c>
      <c r="B41" s="225"/>
      <c r="C41" s="248" t="n">
        <v>0</v>
      </c>
      <c r="D41" s="194" t="n">
        <f aca="false">Rezultati!C41*Rezultati!BR41</f>
        <v>0</v>
      </c>
      <c r="E41" s="283"/>
      <c r="F41" s="284"/>
      <c r="G41" s="284"/>
      <c r="H41" s="285"/>
      <c r="I41" s="254"/>
      <c r="J41" s="252"/>
      <c r="K41" s="252"/>
      <c r="L41" s="255"/>
      <c r="M41" s="254"/>
      <c r="N41" s="252"/>
      <c r="O41" s="252"/>
      <c r="P41" s="255"/>
      <c r="Q41" s="251"/>
      <c r="R41" s="252"/>
      <c r="S41" s="252"/>
      <c r="T41" s="253"/>
      <c r="U41" s="277"/>
      <c r="V41" s="213"/>
      <c r="W41" s="213"/>
      <c r="X41" s="214"/>
      <c r="Y41" s="251"/>
      <c r="Z41" s="252"/>
      <c r="AA41" s="252"/>
      <c r="AB41" s="253"/>
      <c r="AC41" s="254"/>
      <c r="AD41" s="252"/>
      <c r="AE41" s="252"/>
      <c r="AF41" s="253"/>
      <c r="AG41" s="254"/>
      <c r="AH41" s="252"/>
      <c r="AI41" s="252"/>
      <c r="AJ41" s="253"/>
      <c r="AK41" s="302"/>
      <c r="AL41" s="297"/>
      <c r="AM41" s="297"/>
      <c r="AN41" s="298"/>
      <c r="AO41" s="302"/>
      <c r="AP41" s="297"/>
      <c r="AQ41" s="297"/>
      <c r="AR41" s="298"/>
      <c r="AS41" s="302"/>
      <c r="AT41" s="297"/>
      <c r="AU41" s="297"/>
      <c r="AV41" s="298"/>
      <c r="AW41" s="302"/>
      <c r="AX41" s="297"/>
      <c r="AY41" s="297"/>
      <c r="AZ41" s="298"/>
      <c r="BA41" s="302"/>
      <c r="BB41" s="297"/>
      <c r="BC41" s="297"/>
      <c r="BD41" s="298"/>
      <c r="BE41" s="302"/>
      <c r="BF41" s="297"/>
      <c r="BG41" s="297"/>
      <c r="BH41" s="298"/>
      <c r="BI41" s="302"/>
      <c r="BJ41" s="297"/>
      <c r="BK41" s="297"/>
      <c r="BL41" s="298"/>
      <c r="BM41" s="302"/>
      <c r="BN41" s="297"/>
      <c r="BO41" s="297"/>
      <c r="BP41" s="298"/>
      <c r="BQ41" s="223" t="n">
        <f aca="false">SUM(Rezultati!E41:BP41)</f>
        <v>0</v>
      </c>
      <c r="BR41" s="224" t="n">
        <f aca="false">COUNT(Rezultati!E41:BP41)</f>
        <v>0</v>
      </c>
      <c r="BS41" s="207"/>
      <c r="BT41" s="272" t="str">
        <f aca="false">Rezultati!BQ41/Rezultati!BR41</f>
        <v>#DIV/0!</v>
      </c>
      <c r="BU41" s="209"/>
      <c r="BV41" s="174" t="n">
        <f aca="false">B41</f>
        <v>0</v>
      </c>
      <c r="BW41" s="175"/>
      <c r="BX41" s="175"/>
      <c r="BY41" s="175"/>
      <c r="BZ41" s="175"/>
      <c r="CA41" s="175"/>
      <c r="CB41" s="175"/>
      <c r="CC41" s="175"/>
      <c r="CD41" s="175"/>
      <c r="CE41" s="210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</row>
    <row r="42" customFormat="false" ht="15.75" hidden="false" customHeight="true" outlineLevel="0" collapsed="false">
      <c r="A42" s="291" t="s">
        <v>80</v>
      </c>
      <c r="B42" s="225"/>
      <c r="C42" s="249" t="n">
        <v>0</v>
      </c>
      <c r="D42" s="250" t="n">
        <f aca="false">Rezultati!C42*Rezultati!BR42</f>
        <v>0</v>
      </c>
      <c r="E42" s="251"/>
      <c r="F42" s="252"/>
      <c r="G42" s="252"/>
      <c r="H42" s="253"/>
      <c r="I42" s="254"/>
      <c r="J42" s="252"/>
      <c r="K42" s="252"/>
      <c r="L42" s="255"/>
      <c r="M42" s="254"/>
      <c r="N42" s="252"/>
      <c r="O42" s="252"/>
      <c r="P42" s="255"/>
      <c r="Q42" s="251"/>
      <c r="R42" s="252"/>
      <c r="S42" s="252"/>
      <c r="T42" s="253"/>
      <c r="U42" s="277"/>
      <c r="V42" s="213"/>
      <c r="W42" s="213"/>
      <c r="X42" s="214"/>
      <c r="Y42" s="251"/>
      <c r="Z42" s="252"/>
      <c r="AA42" s="252"/>
      <c r="AB42" s="253"/>
      <c r="AC42" s="293"/>
      <c r="AD42" s="252"/>
      <c r="AE42" s="252"/>
      <c r="AF42" s="253"/>
      <c r="AG42" s="293"/>
      <c r="AH42" s="252"/>
      <c r="AI42" s="252"/>
      <c r="AJ42" s="253"/>
      <c r="AK42" s="296"/>
      <c r="AL42" s="297"/>
      <c r="AM42" s="297"/>
      <c r="AN42" s="298"/>
      <c r="AO42" s="296"/>
      <c r="AP42" s="297"/>
      <c r="AQ42" s="297"/>
      <c r="AR42" s="298"/>
      <c r="AS42" s="296"/>
      <c r="AT42" s="297"/>
      <c r="AU42" s="297"/>
      <c r="AV42" s="298"/>
      <c r="AW42" s="296"/>
      <c r="AX42" s="297"/>
      <c r="AY42" s="297"/>
      <c r="AZ42" s="298"/>
      <c r="BA42" s="296"/>
      <c r="BB42" s="297"/>
      <c r="BC42" s="297"/>
      <c r="BD42" s="298"/>
      <c r="BE42" s="296"/>
      <c r="BF42" s="297"/>
      <c r="BG42" s="297"/>
      <c r="BH42" s="298"/>
      <c r="BI42" s="296"/>
      <c r="BJ42" s="297"/>
      <c r="BK42" s="297"/>
      <c r="BL42" s="298"/>
      <c r="BM42" s="296"/>
      <c r="BN42" s="297"/>
      <c r="BO42" s="297"/>
      <c r="BP42" s="298"/>
      <c r="BQ42" s="259" t="n">
        <f aca="false">SUM(Rezultati!E42:BP42)</f>
        <v>0</v>
      </c>
      <c r="BR42" s="260" t="n">
        <f aca="false">COUNT(Rezultati!E42:BP42)</f>
        <v>0</v>
      </c>
      <c r="BS42" s="207"/>
      <c r="BT42" s="272" t="str">
        <f aca="false">Rezultati!BQ42/Rezultati!BR42</f>
        <v>#DIV/0!</v>
      </c>
      <c r="BU42" s="209"/>
      <c r="BV42" s="174" t="n">
        <f aca="false">B42</f>
        <v>0</v>
      </c>
      <c r="BW42" s="175"/>
      <c r="BX42" s="175"/>
      <c r="BY42" s="175"/>
      <c r="BZ42" s="175"/>
      <c r="CA42" s="175"/>
      <c r="CB42" s="175"/>
      <c r="CC42" s="175"/>
      <c r="CD42" s="175"/>
      <c r="CE42" s="210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</row>
    <row r="43" customFormat="false" ht="15.75" hidden="false" customHeight="true" outlineLevel="0" collapsed="false">
      <c r="A43" s="261" t="str">
        <f aca="false">Punkti!A20</f>
        <v>RR Dziednieks</v>
      </c>
      <c r="B43" s="192" t="s">
        <v>81</v>
      </c>
      <c r="C43" s="212" t="n">
        <v>0</v>
      </c>
      <c r="D43" s="314" t="n">
        <f aca="false">Rezultati!C43*Rezultati!BR43</f>
        <v>0</v>
      </c>
      <c r="E43" s="263"/>
      <c r="F43" s="264"/>
      <c r="G43" s="264"/>
      <c r="H43" s="265"/>
      <c r="I43" s="267"/>
      <c r="J43" s="264"/>
      <c r="K43" s="264"/>
      <c r="L43" s="268"/>
      <c r="M43" s="267"/>
      <c r="N43" s="264"/>
      <c r="O43" s="264"/>
      <c r="P43" s="268"/>
      <c r="Q43" s="263"/>
      <c r="R43" s="264"/>
      <c r="S43" s="264"/>
      <c r="T43" s="265"/>
      <c r="U43" s="267"/>
      <c r="V43" s="264"/>
      <c r="W43" s="264"/>
      <c r="X43" s="268"/>
      <c r="Y43" s="266"/>
      <c r="Z43" s="195"/>
      <c r="AA43" s="195"/>
      <c r="AB43" s="196"/>
      <c r="AC43" s="267"/>
      <c r="AD43" s="264"/>
      <c r="AE43" s="264"/>
      <c r="AF43" s="268"/>
      <c r="AG43" s="267"/>
      <c r="AH43" s="264"/>
      <c r="AI43" s="264"/>
      <c r="AJ43" s="265"/>
      <c r="AK43" s="333"/>
      <c r="AL43" s="334"/>
      <c r="AM43" s="334"/>
      <c r="AN43" s="335"/>
      <c r="AO43" s="333"/>
      <c r="AP43" s="334"/>
      <c r="AQ43" s="334"/>
      <c r="AR43" s="335"/>
      <c r="AS43" s="333"/>
      <c r="AT43" s="334"/>
      <c r="AU43" s="334"/>
      <c r="AV43" s="335"/>
      <c r="AW43" s="333"/>
      <c r="AX43" s="334"/>
      <c r="AY43" s="334"/>
      <c r="AZ43" s="335"/>
      <c r="BA43" s="333"/>
      <c r="BB43" s="334"/>
      <c r="BC43" s="334"/>
      <c r="BD43" s="335"/>
      <c r="BE43" s="333"/>
      <c r="BF43" s="334"/>
      <c r="BG43" s="334"/>
      <c r="BH43" s="335"/>
      <c r="BI43" s="333"/>
      <c r="BJ43" s="334"/>
      <c r="BK43" s="334"/>
      <c r="BL43" s="335"/>
      <c r="BM43" s="333"/>
      <c r="BN43" s="334"/>
      <c r="BO43" s="334"/>
      <c r="BP43" s="335"/>
      <c r="BQ43" s="205" t="n">
        <f aca="false">SUM(Rezultati!E43:BP43)</f>
        <v>0</v>
      </c>
      <c r="BR43" s="206" t="n">
        <f aca="false">COUNT(Rezultati!E43:BP43)</f>
        <v>0</v>
      </c>
      <c r="BS43" s="207" t="e">
        <f aca="false">SUM((Rezultati!BQ43+Rezultati!BQ44+Rezultati!BQ45+Rezultati!BQ46+Rezultati!BQ47+Rezultati!BQ48+Rezultati!BQ49)/(Rezultati!BR43+Rezultati!BR44+Rezultati!BR45+Rezultati!BR46+Rezultati!BR47+Rezultati!BR48+Rezultati!BR49))</f>
        <v>#DIV/0!</v>
      </c>
      <c r="BT43" s="272" t="e">
        <f aca="false">Rezultati!BQ43/Rezultati!BR43</f>
        <v>#DIV/0!</v>
      </c>
      <c r="BU43" s="209" t="str">
        <f aca="false">Y2</f>
        <v>RR Dziednieks</v>
      </c>
      <c r="BV43" s="174" t="str">
        <f aca="false">B43</f>
        <v>Aivars Beļickis</v>
      </c>
      <c r="BW43" s="175"/>
      <c r="BX43" s="175"/>
      <c r="BY43" s="175"/>
      <c r="BZ43" s="175"/>
      <c r="CA43" s="175"/>
      <c r="CB43" s="175"/>
      <c r="CC43" s="175"/>
      <c r="CD43" s="175"/>
      <c r="CE43" s="210"/>
      <c r="CF43" s="176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</row>
    <row r="44" customFormat="false" ht="15.75" hidden="false" customHeight="true" outlineLevel="0" collapsed="false">
      <c r="A44" s="191" t="s">
        <v>41</v>
      </c>
      <c r="B44" s="211" t="s">
        <v>82</v>
      </c>
      <c r="C44" s="212" t="n">
        <v>0</v>
      </c>
      <c r="D44" s="194" t="n">
        <f aca="false">Rezultati!C44*Rezultati!BR44</f>
        <v>0</v>
      </c>
      <c r="E44" s="274"/>
      <c r="F44" s="275"/>
      <c r="G44" s="275"/>
      <c r="H44" s="276"/>
      <c r="I44" s="278"/>
      <c r="J44" s="275"/>
      <c r="K44" s="275"/>
      <c r="L44" s="279"/>
      <c r="M44" s="278"/>
      <c r="N44" s="275"/>
      <c r="O44" s="275"/>
      <c r="P44" s="279"/>
      <c r="Q44" s="274"/>
      <c r="R44" s="275"/>
      <c r="S44" s="275"/>
      <c r="T44" s="276"/>
      <c r="U44" s="278"/>
      <c r="V44" s="275"/>
      <c r="W44" s="275"/>
      <c r="X44" s="279"/>
      <c r="Y44" s="277"/>
      <c r="Z44" s="213"/>
      <c r="AA44" s="213"/>
      <c r="AB44" s="214"/>
      <c r="AC44" s="278"/>
      <c r="AD44" s="275"/>
      <c r="AE44" s="275"/>
      <c r="AF44" s="279"/>
      <c r="AG44" s="278"/>
      <c r="AH44" s="275"/>
      <c r="AI44" s="275"/>
      <c r="AJ44" s="276"/>
      <c r="AK44" s="336"/>
      <c r="AL44" s="337"/>
      <c r="AM44" s="337"/>
      <c r="AN44" s="338"/>
      <c r="AO44" s="336"/>
      <c r="AP44" s="337"/>
      <c r="AQ44" s="337"/>
      <c r="AR44" s="338"/>
      <c r="AS44" s="336"/>
      <c r="AT44" s="337"/>
      <c r="AU44" s="337"/>
      <c r="AV44" s="338"/>
      <c r="AW44" s="336"/>
      <c r="AX44" s="337"/>
      <c r="AY44" s="337"/>
      <c r="AZ44" s="338"/>
      <c r="BA44" s="336"/>
      <c r="BB44" s="337"/>
      <c r="BC44" s="337"/>
      <c r="BD44" s="338"/>
      <c r="BE44" s="336"/>
      <c r="BF44" s="337"/>
      <c r="BG44" s="337"/>
      <c r="BH44" s="338"/>
      <c r="BI44" s="336"/>
      <c r="BJ44" s="337"/>
      <c r="BK44" s="337"/>
      <c r="BL44" s="338"/>
      <c r="BM44" s="336"/>
      <c r="BN44" s="337"/>
      <c r="BO44" s="337"/>
      <c r="BP44" s="338"/>
      <c r="BQ44" s="223" t="n">
        <f aca="false">SUM(Rezultati!E44:BP44)</f>
        <v>0</v>
      </c>
      <c r="BR44" s="224" t="n">
        <f aca="false">COUNT(Rezultati!E44:BP44)</f>
        <v>0</v>
      </c>
      <c r="BS44" s="207"/>
      <c r="BT44" s="272" t="e">
        <f aca="false">Rezultati!BQ44/Rezultati!BR44</f>
        <v>#DIV/0!</v>
      </c>
      <c r="BU44" s="209"/>
      <c r="BV44" s="174" t="str">
        <f aca="false">B44</f>
        <v>Andis Dārziņš</v>
      </c>
      <c r="BW44" s="175"/>
      <c r="BX44" s="175"/>
      <c r="BY44" s="175"/>
      <c r="BZ44" s="175"/>
      <c r="CA44" s="175"/>
      <c r="CB44" s="175"/>
      <c r="CC44" s="175"/>
      <c r="CD44" s="175"/>
      <c r="CE44" s="210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</row>
    <row r="45" customFormat="false" ht="15.75" hidden="false" customHeight="true" outlineLevel="0" collapsed="false">
      <c r="A45" s="191" t="s">
        <v>41</v>
      </c>
      <c r="B45" s="225" t="s">
        <v>83</v>
      </c>
      <c r="C45" s="212" t="n">
        <v>0</v>
      </c>
      <c r="D45" s="194" t="n">
        <f aca="false">Rezultati!C45*Rezultati!BR45</f>
        <v>0</v>
      </c>
      <c r="E45" s="274"/>
      <c r="F45" s="275"/>
      <c r="G45" s="275"/>
      <c r="H45" s="276"/>
      <c r="I45" s="278"/>
      <c r="J45" s="275"/>
      <c r="K45" s="275"/>
      <c r="L45" s="279"/>
      <c r="M45" s="278"/>
      <c r="N45" s="275"/>
      <c r="O45" s="275"/>
      <c r="P45" s="279"/>
      <c r="Q45" s="274"/>
      <c r="R45" s="275"/>
      <c r="S45" s="275"/>
      <c r="T45" s="276"/>
      <c r="U45" s="278"/>
      <c r="V45" s="275"/>
      <c r="W45" s="275"/>
      <c r="X45" s="279"/>
      <c r="Y45" s="277"/>
      <c r="Z45" s="213"/>
      <c r="AA45" s="213"/>
      <c r="AB45" s="214"/>
      <c r="AC45" s="286"/>
      <c r="AD45" s="284"/>
      <c r="AE45" s="284"/>
      <c r="AF45" s="287"/>
      <c r="AG45" s="286"/>
      <c r="AH45" s="284"/>
      <c r="AI45" s="284"/>
      <c r="AJ45" s="285"/>
      <c r="AK45" s="339"/>
      <c r="AL45" s="340"/>
      <c r="AM45" s="340"/>
      <c r="AN45" s="341"/>
      <c r="AO45" s="339"/>
      <c r="AP45" s="340"/>
      <c r="AQ45" s="340"/>
      <c r="AR45" s="341"/>
      <c r="AS45" s="339"/>
      <c r="AT45" s="340"/>
      <c r="AU45" s="340"/>
      <c r="AV45" s="341"/>
      <c r="AW45" s="339"/>
      <c r="AX45" s="340"/>
      <c r="AY45" s="340"/>
      <c r="AZ45" s="341"/>
      <c r="BA45" s="339"/>
      <c r="BB45" s="340"/>
      <c r="BC45" s="340"/>
      <c r="BD45" s="341"/>
      <c r="BE45" s="339"/>
      <c r="BF45" s="340"/>
      <c r="BG45" s="340"/>
      <c r="BH45" s="341"/>
      <c r="BI45" s="339"/>
      <c r="BJ45" s="340"/>
      <c r="BK45" s="340"/>
      <c r="BL45" s="341"/>
      <c r="BM45" s="339"/>
      <c r="BN45" s="340"/>
      <c r="BO45" s="340"/>
      <c r="BP45" s="341"/>
      <c r="BQ45" s="223" t="n">
        <f aca="false">SUM(Rezultati!E45:BP45)</f>
        <v>0</v>
      </c>
      <c r="BR45" s="224" t="n">
        <f aca="false">COUNT(Rezultati!E45:BP45)</f>
        <v>0</v>
      </c>
      <c r="BS45" s="207"/>
      <c r="BT45" s="272" t="e">
        <f aca="false">Rezultati!BQ45/Rezultati!BR45</f>
        <v>#DIV/0!</v>
      </c>
      <c r="BU45" s="209"/>
      <c r="BV45" s="174" t="str">
        <f aca="false">B45</f>
        <v>Jānis Zemītis</v>
      </c>
      <c r="BW45" s="175"/>
      <c r="BX45" s="175"/>
      <c r="BY45" s="175"/>
      <c r="BZ45" s="175"/>
      <c r="CA45" s="175"/>
      <c r="CB45" s="175"/>
      <c r="CC45" s="175"/>
      <c r="CD45" s="175"/>
      <c r="CE45" s="210"/>
      <c r="CF45" s="176"/>
      <c r="CG45" s="176"/>
      <c r="CH45" s="176"/>
      <c r="CI45" s="176"/>
      <c r="CJ45" s="176"/>
      <c r="CK45" s="176"/>
      <c r="CL45" s="176"/>
      <c r="CM45" s="176"/>
      <c r="CN45" s="176"/>
      <c r="CO45" s="176"/>
      <c r="CP45" s="176"/>
    </row>
    <row r="46" customFormat="false" ht="15.75" hidden="false" customHeight="true" outlineLevel="0" collapsed="false">
      <c r="A46" s="191" t="s">
        <v>41</v>
      </c>
      <c r="B46" s="225" t="s">
        <v>84</v>
      </c>
      <c r="C46" s="239" t="n">
        <v>0</v>
      </c>
      <c r="D46" s="194" t="n">
        <f aca="false">Rezultati!C46*Rezultati!BR46</f>
        <v>0</v>
      </c>
      <c r="E46" s="274"/>
      <c r="F46" s="275"/>
      <c r="G46" s="275"/>
      <c r="H46" s="276"/>
      <c r="I46" s="286"/>
      <c r="J46" s="284"/>
      <c r="K46" s="284"/>
      <c r="L46" s="287"/>
      <c r="M46" s="286"/>
      <c r="N46" s="284"/>
      <c r="O46" s="284"/>
      <c r="P46" s="287"/>
      <c r="Q46" s="283"/>
      <c r="R46" s="284"/>
      <c r="S46" s="284"/>
      <c r="T46" s="285"/>
      <c r="U46" s="286"/>
      <c r="V46" s="284"/>
      <c r="W46" s="284"/>
      <c r="X46" s="287"/>
      <c r="Y46" s="277"/>
      <c r="Z46" s="213"/>
      <c r="AA46" s="213"/>
      <c r="AB46" s="214"/>
      <c r="AC46" s="286"/>
      <c r="AD46" s="284"/>
      <c r="AE46" s="284"/>
      <c r="AF46" s="287"/>
      <c r="AG46" s="286"/>
      <c r="AH46" s="284"/>
      <c r="AI46" s="284"/>
      <c r="AJ46" s="285"/>
      <c r="AK46" s="339"/>
      <c r="AL46" s="340"/>
      <c r="AM46" s="340"/>
      <c r="AN46" s="341"/>
      <c r="AO46" s="339"/>
      <c r="AP46" s="340"/>
      <c r="AQ46" s="340"/>
      <c r="AR46" s="341"/>
      <c r="AS46" s="339"/>
      <c r="AT46" s="340"/>
      <c r="AU46" s="340"/>
      <c r="AV46" s="341"/>
      <c r="AW46" s="339"/>
      <c r="AX46" s="340"/>
      <c r="AY46" s="340"/>
      <c r="AZ46" s="341"/>
      <c r="BA46" s="339"/>
      <c r="BB46" s="340"/>
      <c r="BC46" s="340"/>
      <c r="BD46" s="341"/>
      <c r="BE46" s="339"/>
      <c r="BF46" s="340"/>
      <c r="BG46" s="340"/>
      <c r="BH46" s="341"/>
      <c r="BI46" s="339"/>
      <c r="BJ46" s="340"/>
      <c r="BK46" s="340"/>
      <c r="BL46" s="341"/>
      <c r="BM46" s="339"/>
      <c r="BN46" s="340"/>
      <c r="BO46" s="340"/>
      <c r="BP46" s="341"/>
      <c r="BQ46" s="223" t="n">
        <f aca="false">SUM(Rezultati!E46:BP46)</f>
        <v>0</v>
      </c>
      <c r="BR46" s="224" t="n">
        <f aca="false">COUNT(Rezultati!E46:BP46)</f>
        <v>0</v>
      </c>
      <c r="BS46" s="207"/>
      <c r="BT46" s="272" t="e">
        <f aca="false">Rezultati!BQ46/Rezultati!BR46</f>
        <v>#DIV/0!</v>
      </c>
      <c r="BU46" s="209"/>
      <c r="BV46" s="174" t="str">
        <f aca="false">B46</f>
        <v>Raimonds Zemītis</v>
      </c>
      <c r="BW46" s="175"/>
      <c r="BX46" s="175"/>
      <c r="BY46" s="175"/>
      <c r="BZ46" s="175"/>
      <c r="CA46" s="175"/>
      <c r="CB46" s="175"/>
      <c r="CC46" s="175"/>
      <c r="CD46" s="175"/>
      <c r="CE46" s="210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</row>
    <row r="47" customFormat="false" ht="15.75" hidden="false" customHeight="true" outlineLevel="0" collapsed="false">
      <c r="A47" s="191" t="s">
        <v>41</v>
      </c>
      <c r="B47" s="225" t="s">
        <v>85</v>
      </c>
      <c r="C47" s="239" t="n">
        <v>0</v>
      </c>
      <c r="D47" s="194" t="n">
        <f aca="false">Rezultati!C47*Rezultati!BR47</f>
        <v>0</v>
      </c>
      <c r="E47" s="283"/>
      <c r="F47" s="284"/>
      <c r="G47" s="284"/>
      <c r="H47" s="285"/>
      <c r="I47" s="286"/>
      <c r="J47" s="284"/>
      <c r="K47" s="284"/>
      <c r="L47" s="287"/>
      <c r="M47" s="286"/>
      <c r="N47" s="284"/>
      <c r="O47" s="284"/>
      <c r="P47" s="287"/>
      <c r="Q47" s="283"/>
      <c r="R47" s="284"/>
      <c r="S47" s="284"/>
      <c r="T47" s="285"/>
      <c r="U47" s="286"/>
      <c r="V47" s="284"/>
      <c r="W47" s="284"/>
      <c r="X47" s="287"/>
      <c r="Y47" s="277"/>
      <c r="Z47" s="213"/>
      <c r="AA47" s="213"/>
      <c r="AB47" s="214"/>
      <c r="AC47" s="286"/>
      <c r="AD47" s="284"/>
      <c r="AE47" s="284"/>
      <c r="AF47" s="287"/>
      <c r="AG47" s="286"/>
      <c r="AH47" s="284"/>
      <c r="AI47" s="284"/>
      <c r="AJ47" s="285"/>
      <c r="AK47" s="339"/>
      <c r="AL47" s="340"/>
      <c r="AM47" s="340"/>
      <c r="AN47" s="341"/>
      <c r="AO47" s="339"/>
      <c r="AP47" s="340"/>
      <c r="AQ47" s="340"/>
      <c r="AR47" s="341"/>
      <c r="AS47" s="339"/>
      <c r="AT47" s="340"/>
      <c r="AU47" s="340"/>
      <c r="AV47" s="341"/>
      <c r="AW47" s="339"/>
      <c r="AX47" s="340"/>
      <c r="AY47" s="340"/>
      <c r="AZ47" s="341"/>
      <c r="BA47" s="339"/>
      <c r="BB47" s="340"/>
      <c r="BC47" s="340"/>
      <c r="BD47" s="341"/>
      <c r="BE47" s="339"/>
      <c r="BF47" s="340"/>
      <c r="BG47" s="340"/>
      <c r="BH47" s="341"/>
      <c r="BI47" s="339"/>
      <c r="BJ47" s="340"/>
      <c r="BK47" s="340"/>
      <c r="BL47" s="341"/>
      <c r="BM47" s="339"/>
      <c r="BN47" s="340"/>
      <c r="BO47" s="340"/>
      <c r="BP47" s="341"/>
      <c r="BQ47" s="223" t="n">
        <f aca="false">SUM(Rezultati!E47:BP47)</f>
        <v>0</v>
      </c>
      <c r="BR47" s="224" t="n">
        <f aca="false">COUNT(Rezultati!E47:BP47)</f>
        <v>0</v>
      </c>
      <c r="BS47" s="207"/>
      <c r="BT47" s="272" t="e">
        <f aca="false">Rezultati!BQ47/Rezultati!BR47</f>
        <v>#DIV/0!</v>
      </c>
      <c r="BU47" s="209"/>
      <c r="BV47" s="174" t="str">
        <f aca="false">B47</f>
        <v>Dmitrijs Maščenko</v>
      </c>
      <c r="BW47" s="175"/>
      <c r="BX47" s="175"/>
      <c r="BY47" s="175"/>
      <c r="BZ47" s="175"/>
      <c r="CA47" s="175"/>
      <c r="CB47" s="175"/>
      <c r="CC47" s="175"/>
      <c r="CD47" s="175"/>
      <c r="CE47" s="210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</row>
    <row r="48" customFormat="false" ht="15.75" hidden="false" customHeight="true" outlineLevel="0" collapsed="false">
      <c r="A48" s="191" t="s">
        <v>41</v>
      </c>
      <c r="B48" s="225"/>
      <c r="C48" s="239" t="n">
        <v>0</v>
      </c>
      <c r="D48" s="194" t="n">
        <v>0</v>
      </c>
      <c r="E48" s="283"/>
      <c r="F48" s="284"/>
      <c r="G48" s="284"/>
      <c r="H48" s="285"/>
      <c r="I48" s="286"/>
      <c r="J48" s="284"/>
      <c r="K48" s="284"/>
      <c r="L48" s="287"/>
      <c r="M48" s="286"/>
      <c r="N48" s="284"/>
      <c r="O48" s="284"/>
      <c r="P48" s="287"/>
      <c r="Q48" s="283"/>
      <c r="R48" s="284"/>
      <c r="S48" s="284"/>
      <c r="T48" s="285"/>
      <c r="U48" s="286"/>
      <c r="V48" s="284"/>
      <c r="W48" s="284"/>
      <c r="X48" s="287"/>
      <c r="Y48" s="277"/>
      <c r="Z48" s="213"/>
      <c r="AA48" s="213"/>
      <c r="AB48" s="214"/>
      <c r="AC48" s="286"/>
      <c r="AD48" s="284"/>
      <c r="AE48" s="284"/>
      <c r="AF48" s="287"/>
      <c r="AG48" s="286"/>
      <c r="AH48" s="284"/>
      <c r="AI48" s="284"/>
      <c r="AJ48" s="285"/>
      <c r="AK48" s="339"/>
      <c r="AL48" s="340"/>
      <c r="AM48" s="340"/>
      <c r="AN48" s="341"/>
      <c r="AO48" s="339"/>
      <c r="AP48" s="340"/>
      <c r="AQ48" s="340"/>
      <c r="AR48" s="341"/>
      <c r="AS48" s="339"/>
      <c r="AT48" s="340"/>
      <c r="AU48" s="340"/>
      <c r="AV48" s="341"/>
      <c r="AW48" s="339"/>
      <c r="AX48" s="340"/>
      <c r="AY48" s="340"/>
      <c r="AZ48" s="341"/>
      <c r="BA48" s="339"/>
      <c r="BB48" s="340"/>
      <c r="BC48" s="340"/>
      <c r="BD48" s="341"/>
      <c r="BE48" s="339"/>
      <c r="BF48" s="340"/>
      <c r="BG48" s="340"/>
      <c r="BH48" s="341"/>
      <c r="BI48" s="339"/>
      <c r="BJ48" s="340"/>
      <c r="BK48" s="340"/>
      <c r="BL48" s="341"/>
      <c r="BM48" s="339"/>
      <c r="BN48" s="340"/>
      <c r="BO48" s="340"/>
      <c r="BP48" s="341"/>
      <c r="BQ48" s="223" t="n">
        <f aca="false">SUM(Rezultati!E48:BP48)</f>
        <v>0</v>
      </c>
      <c r="BR48" s="224" t="n">
        <f aca="false">COUNT(Rezultati!E48:BP48)</f>
        <v>0</v>
      </c>
      <c r="BS48" s="207"/>
      <c r="BT48" s="272" t="str">
        <f aca="false">Rezultati!BQ48/Rezultati!BR48</f>
        <v>#DIV/0!</v>
      </c>
      <c r="BU48" s="209"/>
      <c r="BV48" s="174" t="n">
        <f aca="false">B48</f>
        <v>0</v>
      </c>
      <c r="BW48" s="175"/>
      <c r="BX48" s="175"/>
      <c r="BY48" s="175"/>
      <c r="BZ48" s="175"/>
      <c r="CA48" s="175"/>
      <c r="CB48" s="175"/>
      <c r="CC48" s="175"/>
      <c r="CD48" s="175"/>
      <c r="CE48" s="210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</row>
    <row r="49" customFormat="false" ht="15.75" hidden="false" customHeight="true" outlineLevel="0" collapsed="false">
      <c r="A49" s="303" t="s">
        <v>41</v>
      </c>
      <c r="B49" s="304"/>
      <c r="C49" s="248" t="n">
        <v>8</v>
      </c>
      <c r="D49" s="319" t="n">
        <f aca="false">Rezultati!C49*Rezultati!BR49</f>
        <v>0</v>
      </c>
      <c r="E49" s="251"/>
      <c r="F49" s="252"/>
      <c r="G49" s="252"/>
      <c r="H49" s="253"/>
      <c r="I49" s="293"/>
      <c r="J49" s="294"/>
      <c r="K49" s="294"/>
      <c r="L49" s="295"/>
      <c r="M49" s="293"/>
      <c r="N49" s="294"/>
      <c r="O49" s="294"/>
      <c r="P49" s="295"/>
      <c r="Q49" s="308"/>
      <c r="R49" s="294"/>
      <c r="S49" s="294"/>
      <c r="T49" s="309"/>
      <c r="U49" s="293"/>
      <c r="V49" s="294"/>
      <c r="W49" s="294"/>
      <c r="X49" s="295"/>
      <c r="Y49" s="305"/>
      <c r="Z49" s="306"/>
      <c r="AA49" s="306"/>
      <c r="AB49" s="307"/>
      <c r="AC49" s="293"/>
      <c r="AD49" s="294"/>
      <c r="AE49" s="294"/>
      <c r="AF49" s="295"/>
      <c r="AG49" s="293"/>
      <c r="AH49" s="294"/>
      <c r="AI49" s="294"/>
      <c r="AJ49" s="309"/>
      <c r="AK49" s="342"/>
      <c r="AL49" s="343"/>
      <c r="AM49" s="343"/>
      <c r="AN49" s="344"/>
      <c r="AO49" s="342"/>
      <c r="AP49" s="343"/>
      <c r="AQ49" s="343"/>
      <c r="AR49" s="344"/>
      <c r="AS49" s="342"/>
      <c r="AT49" s="343"/>
      <c r="AU49" s="343"/>
      <c r="AV49" s="344"/>
      <c r="AW49" s="342"/>
      <c r="AX49" s="343"/>
      <c r="AY49" s="343"/>
      <c r="AZ49" s="344"/>
      <c r="BA49" s="342"/>
      <c r="BB49" s="343"/>
      <c r="BC49" s="343"/>
      <c r="BD49" s="344"/>
      <c r="BE49" s="342"/>
      <c r="BF49" s="343"/>
      <c r="BG49" s="343"/>
      <c r="BH49" s="344"/>
      <c r="BI49" s="342"/>
      <c r="BJ49" s="343"/>
      <c r="BK49" s="343"/>
      <c r="BL49" s="344"/>
      <c r="BM49" s="342"/>
      <c r="BN49" s="343"/>
      <c r="BO49" s="343"/>
      <c r="BP49" s="344"/>
      <c r="BQ49" s="259" t="n">
        <f aca="false">SUM(Rezultati!E49:BP49)</f>
        <v>0</v>
      </c>
      <c r="BR49" s="260" t="n">
        <f aca="false">COUNT(Rezultati!E49:BP49)</f>
        <v>0</v>
      </c>
      <c r="BS49" s="207"/>
      <c r="BT49" s="272" t="str">
        <f aca="false">Rezultati!BQ49/Rezultati!BR49-8</f>
        <v>#DIV/0!</v>
      </c>
      <c r="BU49" s="209"/>
      <c r="BV49" s="174" t="n">
        <f aca="false">B49</f>
        <v>0</v>
      </c>
      <c r="BW49" s="175"/>
      <c r="BX49" s="175"/>
      <c r="BY49" s="175"/>
      <c r="BZ49" s="175"/>
      <c r="CA49" s="175"/>
      <c r="CB49" s="175"/>
      <c r="CC49" s="175"/>
      <c r="CD49" s="175"/>
      <c r="CE49" s="210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</row>
    <row r="50" customFormat="false" ht="15.75" hidden="false" customHeight="true" outlineLevel="0" collapsed="false">
      <c r="A50" s="313" t="str">
        <f aca="false">Punkti!A23</f>
        <v>Šarmageddon</v>
      </c>
      <c r="B50" s="211" t="s">
        <v>86</v>
      </c>
      <c r="C50" s="193" t="n">
        <v>0</v>
      </c>
      <c r="D50" s="262" t="n">
        <f aca="false">Rezultati!C50*Rezultati!BR50</f>
        <v>0</v>
      </c>
      <c r="E50" s="263"/>
      <c r="F50" s="264"/>
      <c r="G50" s="264"/>
      <c r="H50" s="265"/>
      <c r="I50" s="278"/>
      <c r="J50" s="275"/>
      <c r="K50" s="275"/>
      <c r="L50" s="279"/>
      <c r="M50" s="278"/>
      <c r="N50" s="275"/>
      <c r="O50" s="275"/>
      <c r="P50" s="279"/>
      <c r="Q50" s="274"/>
      <c r="R50" s="275"/>
      <c r="S50" s="275"/>
      <c r="T50" s="276"/>
      <c r="U50" s="278"/>
      <c r="V50" s="275"/>
      <c r="W50" s="275"/>
      <c r="X50" s="279"/>
      <c r="Y50" s="274"/>
      <c r="Z50" s="275"/>
      <c r="AA50" s="275"/>
      <c r="AB50" s="276"/>
      <c r="AC50" s="277"/>
      <c r="AD50" s="213"/>
      <c r="AE50" s="213"/>
      <c r="AF50" s="214"/>
      <c r="AG50" s="267"/>
      <c r="AH50" s="264"/>
      <c r="AI50" s="264"/>
      <c r="AJ50" s="265"/>
      <c r="AK50" s="333"/>
      <c r="AL50" s="334"/>
      <c r="AM50" s="334"/>
      <c r="AN50" s="335"/>
      <c r="AO50" s="333"/>
      <c r="AP50" s="334"/>
      <c r="AQ50" s="334"/>
      <c r="AR50" s="335"/>
      <c r="AS50" s="333"/>
      <c r="AT50" s="334"/>
      <c r="AU50" s="334"/>
      <c r="AV50" s="335"/>
      <c r="AW50" s="333"/>
      <c r="AX50" s="334"/>
      <c r="AY50" s="334"/>
      <c r="AZ50" s="335"/>
      <c r="BA50" s="333"/>
      <c r="BB50" s="334"/>
      <c r="BC50" s="334"/>
      <c r="BD50" s="335"/>
      <c r="BE50" s="333"/>
      <c r="BF50" s="334"/>
      <c r="BG50" s="334"/>
      <c r="BH50" s="335"/>
      <c r="BI50" s="333"/>
      <c r="BJ50" s="334"/>
      <c r="BK50" s="334"/>
      <c r="BL50" s="335"/>
      <c r="BM50" s="333"/>
      <c r="BN50" s="334"/>
      <c r="BO50" s="334"/>
      <c r="BP50" s="335"/>
      <c r="BQ50" s="205" t="n">
        <f aca="false">SUM(Rezultati!E50:BP50)</f>
        <v>0</v>
      </c>
      <c r="BR50" s="206" t="n">
        <f aca="false">COUNT(Rezultati!E50:BP50)</f>
        <v>0</v>
      </c>
      <c r="BS50" s="207" t="e">
        <f aca="false">SUM((Rezultati!BQ50+Rezultati!BQ51+Rezultati!BQ52+Rezultati!BQ53+Rezultati!BQ54+Rezultati!BQ55+Rezultati!BQ56)/(Rezultati!BR50+Rezultati!BR51+Rezultati!BR52+Rezultati!BR53+Rezultati!BR54+Rezultati!BR55+Rezultati!BR56))</f>
        <v>#DIV/0!</v>
      </c>
      <c r="BT50" s="272" t="e">
        <f aca="false">Rezultati!BQ50/Rezultati!BR50</f>
        <v>#DIV/0!</v>
      </c>
      <c r="BU50" s="209" t="str">
        <f aca="false">AC2</f>
        <v>Šarmageddon</v>
      </c>
      <c r="BV50" s="174" t="str">
        <f aca="false">B50</f>
        <v>Aleksandrs Ručevics</v>
      </c>
      <c r="BW50" s="175"/>
      <c r="BX50" s="175"/>
      <c r="BY50" s="175"/>
      <c r="BZ50" s="175"/>
      <c r="CA50" s="175"/>
      <c r="CB50" s="175"/>
      <c r="CC50" s="175"/>
      <c r="CD50" s="175"/>
      <c r="CE50" s="210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</row>
    <row r="51" customFormat="false" ht="15.75" hidden="false" customHeight="true" outlineLevel="0" collapsed="false">
      <c r="A51" s="313" t="s">
        <v>87</v>
      </c>
      <c r="B51" s="211" t="s">
        <v>88</v>
      </c>
      <c r="C51" s="212" t="n">
        <v>0</v>
      </c>
      <c r="D51" s="194" t="n">
        <f aca="false">Rezultati!C51*Rezultati!BR51</f>
        <v>0</v>
      </c>
      <c r="E51" s="274"/>
      <c r="F51" s="275"/>
      <c r="G51" s="275"/>
      <c r="H51" s="276"/>
      <c r="I51" s="278"/>
      <c r="J51" s="275"/>
      <c r="K51" s="275"/>
      <c r="L51" s="279"/>
      <c r="M51" s="278"/>
      <c r="N51" s="275"/>
      <c r="O51" s="275"/>
      <c r="P51" s="279"/>
      <c r="Q51" s="274"/>
      <c r="R51" s="275"/>
      <c r="S51" s="275"/>
      <c r="T51" s="276"/>
      <c r="U51" s="278"/>
      <c r="V51" s="275"/>
      <c r="W51" s="275"/>
      <c r="X51" s="279"/>
      <c r="Y51" s="274"/>
      <c r="Z51" s="275"/>
      <c r="AA51" s="275"/>
      <c r="AB51" s="276"/>
      <c r="AC51" s="277"/>
      <c r="AD51" s="213"/>
      <c r="AE51" s="213"/>
      <c r="AF51" s="214"/>
      <c r="AG51" s="278"/>
      <c r="AH51" s="275"/>
      <c r="AI51" s="275"/>
      <c r="AJ51" s="276"/>
      <c r="AK51" s="336"/>
      <c r="AL51" s="337"/>
      <c r="AM51" s="337"/>
      <c r="AN51" s="338"/>
      <c r="AO51" s="336"/>
      <c r="AP51" s="337"/>
      <c r="AQ51" s="337"/>
      <c r="AR51" s="338"/>
      <c r="AS51" s="336"/>
      <c r="AT51" s="337"/>
      <c r="AU51" s="337"/>
      <c r="AV51" s="338"/>
      <c r="AW51" s="336"/>
      <c r="AX51" s="337"/>
      <c r="AY51" s="337"/>
      <c r="AZ51" s="338"/>
      <c r="BA51" s="336"/>
      <c r="BB51" s="337"/>
      <c r="BC51" s="337"/>
      <c r="BD51" s="338"/>
      <c r="BE51" s="336"/>
      <c r="BF51" s="337"/>
      <c r="BG51" s="337"/>
      <c r="BH51" s="338"/>
      <c r="BI51" s="336"/>
      <c r="BJ51" s="337"/>
      <c r="BK51" s="337"/>
      <c r="BL51" s="338"/>
      <c r="BM51" s="336"/>
      <c r="BN51" s="337"/>
      <c r="BO51" s="337"/>
      <c r="BP51" s="338"/>
      <c r="BQ51" s="223" t="n">
        <f aca="false">SUM(Rezultati!E51:BP51)</f>
        <v>0</v>
      </c>
      <c r="BR51" s="224" t="n">
        <f aca="false">COUNT(Rezultati!E51:BP51)</f>
        <v>0</v>
      </c>
      <c r="BS51" s="207"/>
      <c r="BT51" s="272" t="e">
        <f aca="false">Rezultati!BQ51/Rezultati!BR51</f>
        <v>#DIV/0!</v>
      </c>
      <c r="BU51" s="209"/>
      <c r="BV51" s="174" t="str">
        <f aca="false">B51</f>
        <v>Ģirts Tomsons</v>
      </c>
      <c r="BW51" s="175"/>
      <c r="BX51" s="175"/>
      <c r="BY51" s="175"/>
      <c r="BZ51" s="175"/>
      <c r="CA51" s="175"/>
      <c r="CB51" s="175"/>
      <c r="CC51" s="175"/>
      <c r="CD51" s="175"/>
      <c r="CE51" s="210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</row>
    <row r="52" customFormat="false" ht="15.75" hidden="false" customHeight="true" outlineLevel="0" collapsed="false">
      <c r="A52" s="345" t="s">
        <v>87</v>
      </c>
      <c r="B52" s="346" t="s">
        <v>89</v>
      </c>
      <c r="C52" s="347" t="n">
        <v>8</v>
      </c>
      <c r="D52" s="318" t="n">
        <f aca="false">Rezultati!C52*Rezultati!BR52</f>
        <v>0</v>
      </c>
      <c r="E52" s="274"/>
      <c r="F52" s="275"/>
      <c r="G52" s="275"/>
      <c r="H52" s="276"/>
      <c r="I52" s="278"/>
      <c r="J52" s="275"/>
      <c r="K52" s="275"/>
      <c r="L52" s="279"/>
      <c r="M52" s="278"/>
      <c r="N52" s="275"/>
      <c r="O52" s="275"/>
      <c r="P52" s="279"/>
      <c r="Q52" s="274"/>
      <c r="R52" s="275"/>
      <c r="S52" s="275"/>
      <c r="T52" s="276"/>
      <c r="U52" s="278"/>
      <c r="V52" s="275"/>
      <c r="W52" s="275"/>
      <c r="X52" s="279"/>
      <c r="Y52" s="274"/>
      <c r="Z52" s="275"/>
      <c r="AA52" s="275"/>
      <c r="AB52" s="276"/>
      <c r="AC52" s="277"/>
      <c r="AD52" s="213"/>
      <c r="AE52" s="213"/>
      <c r="AF52" s="214"/>
      <c r="AG52" s="286"/>
      <c r="AH52" s="284"/>
      <c r="AI52" s="284"/>
      <c r="AJ52" s="285"/>
      <c r="AK52" s="339"/>
      <c r="AL52" s="340"/>
      <c r="AM52" s="340"/>
      <c r="AN52" s="341"/>
      <c r="AO52" s="339"/>
      <c r="AP52" s="340"/>
      <c r="AQ52" s="340"/>
      <c r="AR52" s="341"/>
      <c r="AS52" s="339"/>
      <c r="AT52" s="340"/>
      <c r="AU52" s="340"/>
      <c r="AV52" s="341"/>
      <c r="AW52" s="339"/>
      <c r="AX52" s="340"/>
      <c r="AY52" s="340"/>
      <c r="AZ52" s="341"/>
      <c r="BA52" s="339"/>
      <c r="BB52" s="340"/>
      <c r="BC52" s="340"/>
      <c r="BD52" s="341"/>
      <c r="BE52" s="339"/>
      <c r="BF52" s="340"/>
      <c r="BG52" s="340"/>
      <c r="BH52" s="341"/>
      <c r="BI52" s="339"/>
      <c r="BJ52" s="340"/>
      <c r="BK52" s="340"/>
      <c r="BL52" s="341"/>
      <c r="BM52" s="339"/>
      <c r="BN52" s="340"/>
      <c r="BO52" s="340"/>
      <c r="BP52" s="341"/>
      <c r="BQ52" s="223" t="n">
        <f aca="false">SUM(Rezultati!E52:BP52)</f>
        <v>0</v>
      </c>
      <c r="BR52" s="224" t="n">
        <f aca="false">COUNT(Rezultati!E52:BP52)</f>
        <v>0</v>
      </c>
      <c r="BS52" s="207"/>
      <c r="BT52" s="272" t="e">
        <f aca="false">Rezultati!BQ52/Rezultati!BR52-8</f>
        <v>#DIV/0!</v>
      </c>
      <c r="BU52" s="209"/>
      <c r="BV52" s="174" t="str">
        <f aca="false">B52</f>
        <v>Jānis Zalītis</v>
      </c>
      <c r="BW52" s="175"/>
      <c r="BX52" s="175"/>
      <c r="BY52" s="175"/>
      <c r="BZ52" s="175"/>
      <c r="CA52" s="175"/>
      <c r="CB52" s="175"/>
      <c r="CC52" s="175"/>
      <c r="CD52" s="175"/>
      <c r="CE52" s="210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</row>
    <row r="53" customFormat="false" ht="15.75" hidden="false" customHeight="true" outlineLevel="0" collapsed="false">
      <c r="A53" s="313" t="s">
        <v>87</v>
      </c>
      <c r="B53" s="225" t="s">
        <v>90</v>
      </c>
      <c r="C53" s="212" t="n">
        <v>0</v>
      </c>
      <c r="D53" s="194" t="n">
        <f aca="false">Rezultati!C53*Rezultati!BR53</f>
        <v>0</v>
      </c>
      <c r="E53" s="274"/>
      <c r="F53" s="275"/>
      <c r="G53" s="275"/>
      <c r="H53" s="276"/>
      <c r="I53" s="278"/>
      <c r="J53" s="275"/>
      <c r="K53" s="275"/>
      <c r="L53" s="279"/>
      <c r="M53" s="278"/>
      <c r="N53" s="275"/>
      <c r="O53" s="275"/>
      <c r="P53" s="279"/>
      <c r="Q53" s="274"/>
      <c r="R53" s="275"/>
      <c r="S53" s="275"/>
      <c r="T53" s="276"/>
      <c r="U53" s="278"/>
      <c r="V53" s="275"/>
      <c r="W53" s="275"/>
      <c r="X53" s="279"/>
      <c r="Y53" s="274"/>
      <c r="Z53" s="275"/>
      <c r="AA53" s="275"/>
      <c r="AB53" s="276"/>
      <c r="AC53" s="277"/>
      <c r="AD53" s="213"/>
      <c r="AE53" s="213"/>
      <c r="AF53" s="214"/>
      <c r="AG53" s="286"/>
      <c r="AH53" s="284"/>
      <c r="AI53" s="284"/>
      <c r="AJ53" s="285"/>
      <c r="AK53" s="339"/>
      <c r="AL53" s="340"/>
      <c r="AM53" s="340"/>
      <c r="AN53" s="341"/>
      <c r="AO53" s="339"/>
      <c r="AP53" s="340"/>
      <c r="AQ53" s="340"/>
      <c r="AR53" s="341"/>
      <c r="AS53" s="339"/>
      <c r="AT53" s="340"/>
      <c r="AU53" s="340"/>
      <c r="AV53" s="341"/>
      <c r="AW53" s="339"/>
      <c r="AX53" s="340"/>
      <c r="AY53" s="340"/>
      <c r="AZ53" s="341"/>
      <c r="BA53" s="339"/>
      <c r="BB53" s="340"/>
      <c r="BC53" s="340"/>
      <c r="BD53" s="341"/>
      <c r="BE53" s="339"/>
      <c r="BF53" s="340"/>
      <c r="BG53" s="340"/>
      <c r="BH53" s="341"/>
      <c r="BI53" s="339"/>
      <c r="BJ53" s="340"/>
      <c r="BK53" s="340"/>
      <c r="BL53" s="341"/>
      <c r="BM53" s="339"/>
      <c r="BN53" s="340"/>
      <c r="BO53" s="340"/>
      <c r="BP53" s="341"/>
      <c r="BQ53" s="223" t="n">
        <f aca="false">SUM(Rezultati!E53:BP53)</f>
        <v>0</v>
      </c>
      <c r="BR53" s="224" t="n">
        <f aca="false">COUNT(Rezultati!E53:BP53)</f>
        <v>0</v>
      </c>
      <c r="BS53" s="207"/>
      <c r="BT53" s="272" t="e">
        <f aca="false">Rezultati!BQ53/Rezultati!BR53</f>
        <v>#DIV/0!</v>
      </c>
      <c r="BU53" s="209"/>
      <c r="BV53" s="174" t="str">
        <f aca="false">B53</f>
        <v>aklais rezultāts</v>
      </c>
      <c r="BW53" s="175"/>
      <c r="BX53" s="175"/>
      <c r="BY53" s="175"/>
      <c r="BZ53" s="175"/>
      <c r="CA53" s="175"/>
      <c r="CB53" s="175"/>
      <c r="CC53" s="175"/>
      <c r="CD53" s="175"/>
      <c r="CE53" s="210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</row>
    <row r="54" customFormat="false" ht="15.75" hidden="false" customHeight="true" outlineLevel="0" collapsed="false">
      <c r="A54" s="313" t="s">
        <v>87</v>
      </c>
      <c r="B54" s="225" t="s">
        <v>91</v>
      </c>
      <c r="C54" s="212" t="n">
        <v>0</v>
      </c>
      <c r="D54" s="194" t="n">
        <f aca="false">Rezultati!C54*Rezultati!BR54</f>
        <v>0</v>
      </c>
      <c r="E54" s="283"/>
      <c r="F54" s="284"/>
      <c r="G54" s="284"/>
      <c r="H54" s="285"/>
      <c r="I54" s="278"/>
      <c r="J54" s="275"/>
      <c r="K54" s="275"/>
      <c r="L54" s="279"/>
      <c r="M54" s="278"/>
      <c r="N54" s="275"/>
      <c r="O54" s="275"/>
      <c r="P54" s="279"/>
      <c r="Q54" s="274"/>
      <c r="R54" s="275"/>
      <c r="S54" s="275"/>
      <c r="T54" s="276"/>
      <c r="U54" s="278"/>
      <c r="V54" s="275"/>
      <c r="W54" s="275"/>
      <c r="X54" s="279"/>
      <c r="Y54" s="274"/>
      <c r="Z54" s="275"/>
      <c r="AA54" s="275"/>
      <c r="AB54" s="276"/>
      <c r="AC54" s="277"/>
      <c r="AD54" s="213"/>
      <c r="AE54" s="213"/>
      <c r="AF54" s="214"/>
      <c r="AG54" s="286"/>
      <c r="AH54" s="284"/>
      <c r="AI54" s="284"/>
      <c r="AJ54" s="285"/>
      <c r="AK54" s="339"/>
      <c r="AL54" s="340"/>
      <c r="AM54" s="340"/>
      <c r="AN54" s="341"/>
      <c r="AO54" s="339"/>
      <c r="AP54" s="340"/>
      <c r="AQ54" s="340"/>
      <c r="AR54" s="341"/>
      <c r="AS54" s="339"/>
      <c r="AT54" s="340"/>
      <c r="AU54" s="340"/>
      <c r="AV54" s="341"/>
      <c r="AW54" s="339"/>
      <c r="AX54" s="340"/>
      <c r="AY54" s="340"/>
      <c r="AZ54" s="341"/>
      <c r="BA54" s="339"/>
      <c r="BB54" s="340"/>
      <c r="BC54" s="340"/>
      <c r="BD54" s="341"/>
      <c r="BE54" s="339"/>
      <c r="BF54" s="340"/>
      <c r="BG54" s="340"/>
      <c r="BH54" s="341"/>
      <c r="BI54" s="339"/>
      <c r="BJ54" s="340"/>
      <c r="BK54" s="340"/>
      <c r="BL54" s="341"/>
      <c r="BM54" s="339"/>
      <c r="BN54" s="340"/>
      <c r="BO54" s="340"/>
      <c r="BP54" s="341"/>
      <c r="BQ54" s="223" t="n">
        <f aca="false">SUM(Rezultati!E54:BP54)</f>
        <v>0</v>
      </c>
      <c r="BR54" s="224" t="n">
        <f aca="false">COUNT(Rezultati!E54:BP54)</f>
        <v>0</v>
      </c>
      <c r="BS54" s="207"/>
      <c r="BT54" s="272" t="e">
        <f aca="false">Rezultati!BQ54/Rezultati!BR54</f>
        <v>#DIV/0!</v>
      </c>
      <c r="BU54" s="209"/>
      <c r="BV54" s="174" t="str">
        <f aca="false">B54</f>
        <v>Valentīns Ginko</v>
      </c>
      <c r="BW54" s="175"/>
      <c r="BX54" s="175"/>
      <c r="BY54" s="175"/>
      <c r="BZ54" s="175"/>
      <c r="CA54" s="175"/>
      <c r="CB54" s="175"/>
      <c r="CC54" s="175"/>
      <c r="CD54" s="175"/>
      <c r="CE54" s="210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</row>
    <row r="55" customFormat="false" ht="15.75" hidden="false" customHeight="true" outlineLevel="0" collapsed="false">
      <c r="A55" s="313" t="s">
        <v>87</v>
      </c>
      <c r="B55" s="225" t="s">
        <v>72</v>
      </c>
      <c r="C55" s="212" t="n">
        <v>0</v>
      </c>
      <c r="D55" s="194" t="n">
        <f aca="false">Rezultati!C55*Rezultati!BR55</f>
        <v>0</v>
      </c>
      <c r="E55" s="283"/>
      <c r="F55" s="284"/>
      <c r="G55" s="284"/>
      <c r="H55" s="285"/>
      <c r="I55" s="278"/>
      <c r="J55" s="275"/>
      <c r="K55" s="275"/>
      <c r="L55" s="279"/>
      <c r="M55" s="278"/>
      <c r="N55" s="275"/>
      <c r="O55" s="275"/>
      <c r="P55" s="279"/>
      <c r="Q55" s="274"/>
      <c r="R55" s="275"/>
      <c r="S55" s="275"/>
      <c r="T55" s="276"/>
      <c r="U55" s="278"/>
      <c r="V55" s="275"/>
      <c r="W55" s="275"/>
      <c r="X55" s="279"/>
      <c r="Y55" s="274"/>
      <c r="Z55" s="275"/>
      <c r="AA55" s="275"/>
      <c r="AB55" s="276"/>
      <c r="AC55" s="277"/>
      <c r="AD55" s="213"/>
      <c r="AE55" s="213"/>
      <c r="AF55" s="214"/>
      <c r="AG55" s="286"/>
      <c r="AH55" s="284"/>
      <c r="AI55" s="284"/>
      <c r="AJ55" s="285"/>
      <c r="AK55" s="339"/>
      <c r="AL55" s="340"/>
      <c r="AM55" s="340"/>
      <c r="AN55" s="341"/>
      <c r="AO55" s="339"/>
      <c r="AP55" s="340"/>
      <c r="AQ55" s="340"/>
      <c r="AR55" s="341"/>
      <c r="AS55" s="339"/>
      <c r="AT55" s="340"/>
      <c r="AU55" s="340"/>
      <c r="AV55" s="341"/>
      <c r="AW55" s="339"/>
      <c r="AX55" s="340"/>
      <c r="AY55" s="340"/>
      <c r="AZ55" s="341"/>
      <c r="BA55" s="339"/>
      <c r="BB55" s="340"/>
      <c r="BC55" s="340"/>
      <c r="BD55" s="341"/>
      <c r="BE55" s="339"/>
      <c r="BF55" s="340"/>
      <c r="BG55" s="340"/>
      <c r="BH55" s="341"/>
      <c r="BI55" s="339"/>
      <c r="BJ55" s="340"/>
      <c r="BK55" s="340"/>
      <c r="BL55" s="341"/>
      <c r="BM55" s="339"/>
      <c r="BN55" s="340"/>
      <c r="BO55" s="340"/>
      <c r="BP55" s="341"/>
      <c r="BQ55" s="223" t="n">
        <f aca="false">SUM(Rezultati!E55:BP55)</f>
        <v>0</v>
      </c>
      <c r="BR55" s="224" t="n">
        <f aca="false">COUNT(Rezultati!E55:BP55)</f>
        <v>0</v>
      </c>
      <c r="BS55" s="207"/>
      <c r="BT55" s="272" t="e">
        <f aca="false">Rezultati!BQ55/Rezultati!BR55</f>
        <v>#DIV/0!</v>
      </c>
      <c r="BU55" s="209"/>
      <c r="BV55" s="174" t="str">
        <f aca="false">B55</f>
        <v>pieaicinātais spēlētājs</v>
      </c>
      <c r="BW55" s="175"/>
      <c r="BX55" s="175"/>
      <c r="BY55" s="175"/>
      <c r="BZ55" s="175"/>
      <c r="CA55" s="175"/>
      <c r="CB55" s="175"/>
      <c r="CC55" s="175"/>
      <c r="CD55" s="175"/>
      <c r="CE55" s="210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</row>
    <row r="56" customFormat="false" ht="15.75" hidden="false" customHeight="true" outlineLevel="0" collapsed="false">
      <c r="A56" s="348" t="s">
        <v>87</v>
      </c>
      <c r="B56" s="304"/>
      <c r="C56" s="249" t="n">
        <v>0</v>
      </c>
      <c r="D56" s="250" t="n">
        <f aca="false">Rezultati!C56*Rezultati!BR56</f>
        <v>0</v>
      </c>
      <c r="E56" s="251"/>
      <c r="F56" s="252"/>
      <c r="G56" s="252"/>
      <c r="H56" s="253"/>
      <c r="I56" s="293"/>
      <c r="J56" s="294"/>
      <c r="K56" s="294"/>
      <c r="L56" s="295"/>
      <c r="M56" s="293"/>
      <c r="N56" s="294"/>
      <c r="O56" s="294"/>
      <c r="P56" s="295"/>
      <c r="Q56" s="308"/>
      <c r="R56" s="294"/>
      <c r="S56" s="294"/>
      <c r="T56" s="309"/>
      <c r="U56" s="293"/>
      <c r="V56" s="294"/>
      <c r="W56" s="294"/>
      <c r="X56" s="295"/>
      <c r="Y56" s="251"/>
      <c r="Z56" s="252"/>
      <c r="AA56" s="252"/>
      <c r="AB56" s="253"/>
      <c r="AC56" s="305"/>
      <c r="AD56" s="306"/>
      <c r="AE56" s="306"/>
      <c r="AF56" s="307"/>
      <c r="AG56" s="293"/>
      <c r="AH56" s="294"/>
      <c r="AI56" s="294"/>
      <c r="AJ56" s="309"/>
      <c r="AK56" s="342"/>
      <c r="AL56" s="343"/>
      <c r="AM56" s="343"/>
      <c r="AN56" s="344"/>
      <c r="AO56" s="342"/>
      <c r="AP56" s="343"/>
      <c r="AQ56" s="343"/>
      <c r="AR56" s="344"/>
      <c r="AS56" s="342"/>
      <c r="AT56" s="343"/>
      <c r="AU56" s="343"/>
      <c r="AV56" s="344"/>
      <c r="AW56" s="342"/>
      <c r="AX56" s="343"/>
      <c r="AY56" s="343"/>
      <c r="AZ56" s="344"/>
      <c r="BA56" s="342"/>
      <c r="BB56" s="343"/>
      <c r="BC56" s="343"/>
      <c r="BD56" s="344"/>
      <c r="BE56" s="342"/>
      <c r="BF56" s="343"/>
      <c r="BG56" s="343"/>
      <c r="BH56" s="344"/>
      <c r="BI56" s="342"/>
      <c r="BJ56" s="343"/>
      <c r="BK56" s="343"/>
      <c r="BL56" s="344"/>
      <c r="BM56" s="342"/>
      <c r="BN56" s="343"/>
      <c r="BO56" s="343"/>
      <c r="BP56" s="344"/>
      <c r="BQ56" s="259" t="n">
        <f aca="false">SUM(Rezultati!E56:BP56)</f>
        <v>0</v>
      </c>
      <c r="BR56" s="260" t="n">
        <f aca="false">COUNT(Rezultati!E56:BP56)</f>
        <v>0</v>
      </c>
      <c r="BS56" s="207"/>
      <c r="BT56" s="272" t="str">
        <f aca="false">Rezultati!BQ56/Rezultati!BR56</f>
        <v>#DIV/0!</v>
      </c>
      <c r="BU56" s="209"/>
      <c r="BV56" s="174" t="n">
        <f aca="false">B56</f>
        <v>0</v>
      </c>
      <c r="BW56" s="175"/>
      <c r="BX56" s="175"/>
      <c r="BY56" s="175"/>
      <c r="BZ56" s="175"/>
      <c r="CA56" s="175"/>
      <c r="CB56" s="175"/>
      <c r="CC56" s="175"/>
      <c r="CD56" s="175"/>
      <c r="CE56" s="210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</row>
    <row r="57" customFormat="false" ht="15.75" hidden="false" customHeight="true" outlineLevel="0" collapsed="false">
      <c r="A57" s="349" t="s">
        <v>92</v>
      </c>
      <c r="B57" s="192" t="s">
        <v>93</v>
      </c>
      <c r="C57" s="212" t="n">
        <v>0</v>
      </c>
      <c r="D57" s="314" t="n">
        <f aca="false">Rezultati!C57*Rezultati!BR57</f>
        <v>0</v>
      </c>
      <c r="E57" s="263"/>
      <c r="F57" s="264"/>
      <c r="G57" s="264"/>
      <c r="H57" s="265"/>
      <c r="I57" s="278"/>
      <c r="J57" s="275"/>
      <c r="K57" s="275"/>
      <c r="L57" s="279"/>
      <c r="M57" s="278"/>
      <c r="N57" s="275"/>
      <c r="O57" s="275"/>
      <c r="P57" s="279"/>
      <c r="Q57" s="274"/>
      <c r="R57" s="275"/>
      <c r="S57" s="275"/>
      <c r="T57" s="276"/>
      <c r="U57" s="278"/>
      <c r="V57" s="275"/>
      <c r="W57" s="275"/>
      <c r="X57" s="276"/>
      <c r="Y57" s="267"/>
      <c r="Z57" s="264"/>
      <c r="AA57" s="264"/>
      <c r="AB57" s="268"/>
      <c r="AC57" s="274"/>
      <c r="AD57" s="275"/>
      <c r="AE57" s="275"/>
      <c r="AF57" s="276"/>
      <c r="AG57" s="277"/>
      <c r="AH57" s="213"/>
      <c r="AI57" s="213"/>
      <c r="AJ57" s="213"/>
      <c r="AK57" s="333"/>
      <c r="AL57" s="334"/>
      <c r="AM57" s="334"/>
      <c r="AN57" s="335"/>
      <c r="AO57" s="333"/>
      <c r="AP57" s="334"/>
      <c r="AQ57" s="334"/>
      <c r="AR57" s="335"/>
      <c r="AS57" s="333"/>
      <c r="AT57" s="334"/>
      <c r="AU57" s="334"/>
      <c r="AV57" s="335"/>
      <c r="AW57" s="333"/>
      <c r="AX57" s="334"/>
      <c r="AY57" s="334"/>
      <c r="AZ57" s="335"/>
      <c r="BA57" s="333"/>
      <c r="BB57" s="334"/>
      <c r="BC57" s="334"/>
      <c r="BD57" s="335"/>
      <c r="BE57" s="333"/>
      <c r="BF57" s="334"/>
      <c r="BG57" s="334"/>
      <c r="BH57" s="335"/>
      <c r="BI57" s="333"/>
      <c r="BJ57" s="334"/>
      <c r="BK57" s="334"/>
      <c r="BL57" s="335"/>
      <c r="BM57" s="333"/>
      <c r="BN57" s="334"/>
      <c r="BO57" s="334"/>
      <c r="BP57" s="335"/>
      <c r="BQ57" s="205" t="n">
        <f aca="false">SUM(Rezultati!E57:BP57)</f>
        <v>0</v>
      </c>
      <c r="BR57" s="206" t="n">
        <f aca="false">COUNT(Rezultati!E57:BP57)</f>
        <v>0</v>
      </c>
      <c r="BS57" s="207" t="e">
        <f aca="false">SUM((Rezultati!BQ57+Rezultati!BQ58+Rezultati!BQ59+Rezultati!BQ60+Rezultati!BQ61+Rezultati!BQ62+Rezultati!BQ63)/(Rezultati!BR57+Rezultati!BR58+Rezultati!BR59+Rezultati!BR60+Rezultati!BR61+Rezultati!BR62+Rezultati!BR63))</f>
        <v>#DIV/0!</v>
      </c>
      <c r="BT57" s="272" t="e">
        <f aca="false">(Rezultati!BQ57/Rezultati!BR57)</f>
        <v>#DIV/0!</v>
      </c>
      <c r="BU57" s="209" t="str">
        <f aca="false">AG2</f>
        <v>Wolfpack</v>
      </c>
      <c r="BV57" s="174" t="str">
        <f aca="false">B57</f>
        <v>Artūrs Zavjalovs</v>
      </c>
      <c r="BW57" s="175"/>
      <c r="BX57" s="175"/>
      <c r="BY57" s="175"/>
      <c r="BZ57" s="175"/>
      <c r="CA57" s="175"/>
      <c r="CB57" s="175"/>
      <c r="CC57" s="175"/>
      <c r="CD57" s="175"/>
      <c r="CE57" s="210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</row>
    <row r="58" customFormat="false" ht="15.75" hidden="false" customHeight="true" outlineLevel="0" collapsed="false">
      <c r="A58" s="349" t="s">
        <v>92</v>
      </c>
      <c r="B58" s="211" t="s">
        <v>94</v>
      </c>
      <c r="C58" s="212" t="n">
        <v>0</v>
      </c>
      <c r="D58" s="194" t="n">
        <f aca="false">Rezultati!C58*Rezultati!BR58</f>
        <v>0</v>
      </c>
      <c r="E58" s="274"/>
      <c r="F58" s="275"/>
      <c r="G58" s="275"/>
      <c r="H58" s="276"/>
      <c r="I58" s="278"/>
      <c r="J58" s="275"/>
      <c r="K58" s="275"/>
      <c r="L58" s="279"/>
      <c r="M58" s="278"/>
      <c r="N58" s="275"/>
      <c r="O58" s="275"/>
      <c r="P58" s="279"/>
      <c r="Q58" s="274"/>
      <c r="R58" s="275"/>
      <c r="S58" s="275"/>
      <c r="T58" s="276"/>
      <c r="U58" s="278"/>
      <c r="V58" s="275"/>
      <c r="W58" s="275"/>
      <c r="X58" s="276"/>
      <c r="Y58" s="278"/>
      <c r="Z58" s="275"/>
      <c r="AA58" s="275"/>
      <c r="AB58" s="279"/>
      <c r="AC58" s="274"/>
      <c r="AD58" s="275"/>
      <c r="AE58" s="275"/>
      <c r="AF58" s="276"/>
      <c r="AG58" s="277"/>
      <c r="AH58" s="213"/>
      <c r="AI58" s="213"/>
      <c r="AJ58" s="213"/>
      <c r="AK58" s="336"/>
      <c r="AL58" s="337"/>
      <c r="AM58" s="337"/>
      <c r="AN58" s="338"/>
      <c r="AO58" s="336"/>
      <c r="AP58" s="337"/>
      <c r="AQ58" s="337"/>
      <c r="AR58" s="338"/>
      <c r="AS58" s="336"/>
      <c r="AT58" s="337"/>
      <c r="AU58" s="337"/>
      <c r="AV58" s="338"/>
      <c r="AW58" s="336"/>
      <c r="AX58" s="337"/>
      <c r="AY58" s="337"/>
      <c r="AZ58" s="338"/>
      <c r="BA58" s="336"/>
      <c r="BB58" s="337"/>
      <c r="BC58" s="337"/>
      <c r="BD58" s="338"/>
      <c r="BE58" s="336"/>
      <c r="BF58" s="337"/>
      <c r="BG58" s="337"/>
      <c r="BH58" s="338"/>
      <c r="BI58" s="336"/>
      <c r="BJ58" s="337"/>
      <c r="BK58" s="337"/>
      <c r="BL58" s="338"/>
      <c r="BM58" s="336"/>
      <c r="BN58" s="337"/>
      <c r="BO58" s="337"/>
      <c r="BP58" s="338"/>
      <c r="BQ58" s="223" t="n">
        <f aca="false">SUM(Rezultati!E58:BP58)</f>
        <v>0</v>
      </c>
      <c r="BR58" s="224" t="n">
        <f aca="false">COUNT(Rezultati!E58:BP58)</f>
        <v>0</v>
      </c>
      <c r="BS58" s="207"/>
      <c r="BT58" s="272" t="e">
        <f aca="false">Rezultati!BQ58/Rezultati!BR58</f>
        <v>#DIV/0!</v>
      </c>
      <c r="BU58" s="209"/>
      <c r="BV58" s="174" t="str">
        <f aca="false">B58</f>
        <v>Vladislavs Saveljevs</v>
      </c>
      <c r="BW58" s="175"/>
      <c r="BX58" s="175"/>
      <c r="BY58" s="175"/>
      <c r="BZ58" s="175"/>
      <c r="CA58" s="175"/>
      <c r="CB58" s="175"/>
      <c r="CC58" s="175"/>
      <c r="CD58" s="175"/>
      <c r="CE58" s="210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</row>
    <row r="59" customFormat="false" ht="15.75" hidden="false" customHeight="true" outlineLevel="0" collapsed="false">
      <c r="A59" s="349" t="s">
        <v>92</v>
      </c>
      <c r="B59" s="238" t="s">
        <v>95</v>
      </c>
      <c r="C59" s="212" t="n">
        <v>0</v>
      </c>
      <c r="D59" s="194" t="n">
        <f aca="false">Rezultati!C59*Rezultati!BR59</f>
        <v>0</v>
      </c>
      <c r="E59" s="274"/>
      <c r="F59" s="275"/>
      <c r="G59" s="275"/>
      <c r="H59" s="276"/>
      <c r="I59" s="278"/>
      <c r="J59" s="275"/>
      <c r="K59" s="275"/>
      <c r="L59" s="279"/>
      <c r="M59" s="278"/>
      <c r="N59" s="275"/>
      <c r="O59" s="275"/>
      <c r="P59" s="279"/>
      <c r="Q59" s="274"/>
      <c r="R59" s="275"/>
      <c r="S59" s="275"/>
      <c r="T59" s="276"/>
      <c r="U59" s="278"/>
      <c r="V59" s="275"/>
      <c r="W59" s="275"/>
      <c r="X59" s="276"/>
      <c r="Y59" s="278"/>
      <c r="Z59" s="275"/>
      <c r="AA59" s="275"/>
      <c r="AB59" s="279"/>
      <c r="AC59" s="274"/>
      <c r="AD59" s="275"/>
      <c r="AE59" s="275"/>
      <c r="AF59" s="276"/>
      <c r="AG59" s="277"/>
      <c r="AH59" s="213"/>
      <c r="AI59" s="213"/>
      <c r="AJ59" s="213"/>
      <c r="AK59" s="339"/>
      <c r="AL59" s="340"/>
      <c r="AM59" s="340"/>
      <c r="AN59" s="341"/>
      <c r="AO59" s="339"/>
      <c r="AP59" s="340"/>
      <c r="AQ59" s="340"/>
      <c r="AR59" s="341"/>
      <c r="AS59" s="339"/>
      <c r="AT59" s="340"/>
      <c r="AU59" s="340"/>
      <c r="AV59" s="341"/>
      <c r="AW59" s="339"/>
      <c r="AX59" s="340"/>
      <c r="AY59" s="340"/>
      <c r="AZ59" s="341"/>
      <c r="BA59" s="339"/>
      <c r="BB59" s="340"/>
      <c r="BC59" s="340"/>
      <c r="BD59" s="341"/>
      <c r="BE59" s="339"/>
      <c r="BF59" s="340"/>
      <c r="BG59" s="340"/>
      <c r="BH59" s="341"/>
      <c r="BI59" s="339"/>
      <c r="BJ59" s="340"/>
      <c r="BK59" s="340"/>
      <c r="BL59" s="341"/>
      <c r="BM59" s="339"/>
      <c r="BN59" s="340"/>
      <c r="BO59" s="340"/>
      <c r="BP59" s="341"/>
      <c r="BQ59" s="223" t="n">
        <f aca="false">SUM(Rezultati!E59:BP59)</f>
        <v>0</v>
      </c>
      <c r="BR59" s="224" t="n">
        <f aca="false">COUNT(Rezultati!E59:BP59)</f>
        <v>0</v>
      </c>
      <c r="BS59" s="207"/>
      <c r="BT59" s="272" t="e">
        <f aca="false">Rezultati!BQ59/Rezultati!BR59</f>
        <v>#DIV/0!</v>
      </c>
      <c r="BU59" s="209"/>
      <c r="BV59" s="174" t="str">
        <f aca="false">B59</f>
        <v>Dmitrijs Dumcevs</v>
      </c>
      <c r="BW59" s="175"/>
      <c r="BX59" s="175"/>
      <c r="BY59" s="175"/>
      <c r="BZ59" s="175"/>
      <c r="CA59" s="175"/>
      <c r="CB59" s="175"/>
      <c r="CC59" s="175"/>
      <c r="CD59" s="175"/>
      <c r="CE59" s="210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</row>
    <row r="60" customFormat="false" ht="15.75" hidden="false" customHeight="true" outlineLevel="0" collapsed="false">
      <c r="A60" s="349" t="s">
        <v>92</v>
      </c>
      <c r="B60" s="350" t="s">
        <v>72</v>
      </c>
      <c r="C60" s="212" t="n">
        <v>0</v>
      </c>
      <c r="D60" s="194" t="n">
        <f aca="false">Rezultati!C60*Rezultati!BR60</f>
        <v>0</v>
      </c>
      <c r="E60" s="274"/>
      <c r="F60" s="275"/>
      <c r="G60" s="275"/>
      <c r="H60" s="276"/>
      <c r="I60" s="278"/>
      <c r="J60" s="275"/>
      <c r="K60" s="275"/>
      <c r="L60" s="279"/>
      <c r="M60" s="278"/>
      <c r="N60" s="275"/>
      <c r="O60" s="275"/>
      <c r="P60" s="279"/>
      <c r="Q60" s="274"/>
      <c r="R60" s="275"/>
      <c r="S60" s="275"/>
      <c r="T60" s="276"/>
      <c r="U60" s="278"/>
      <c r="V60" s="275"/>
      <c r="W60" s="275"/>
      <c r="X60" s="276"/>
      <c r="Y60" s="278"/>
      <c r="Z60" s="275"/>
      <c r="AA60" s="275"/>
      <c r="AB60" s="279"/>
      <c r="AC60" s="274"/>
      <c r="AD60" s="275"/>
      <c r="AE60" s="275"/>
      <c r="AF60" s="276"/>
      <c r="AG60" s="277"/>
      <c r="AH60" s="213"/>
      <c r="AI60" s="213"/>
      <c r="AJ60" s="213"/>
      <c r="AK60" s="339"/>
      <c r="AL60" s="340"/>
      <c r="AM60" s="340"/>
      <c r="AN60" s="341"/>
      <c r="AO60" s="339"/>
      <c r="AP60" s="340"/>
      <c r="AQ60" s="340"/>
      <c r="AR60" s="341"/>
      <c r="AS60" s="339"/>
      <c r="AT60" s="340"/>
      <c r="AU60" s="340"/>
      <c r="AV60" s="341"/>
      <c r="AW60" s="339"/>
      <c r="AX60" s="340"/>
      <c r="AY60" s="340"/>
      <c r="AZ60" s="341"/>
      <c r="BA60" s="339"/>
      <c r="BB60" s="340"/>
      <c r="BC60" s="340"/>
      <c r="BD60" s="341"/>
      <c r="BE60" s="339"/>
      <c r="BF60" s="340"/>
      <c r="BG60" s="340"/>
      <c r="BH60" s="341"/>
      <c r="BI60" s="339"/>
      <c r="BJ60" s="340"/>
      <c r="BK60" s="340"/>
      <c r="BL60" s="341"/>
      <c r="BM60" s="339"/>
      <c r="BN60" s="340"/>
      <c r="BO60" s="340"/>
      <c r="BP60" s="341"/>
      <c r="BQ60" s="223" t="n">
        <f aca="false">SUM(Rezultati!E60:BP60)</f>
        <v>0</v>
      </c>
      <c r="BR60" s="224" t="n">
        <f aca="false">COUNT(Rezultati!E60:BP60)</f>
        <v>0</v>
      </c>
      <c r="BS60" s="207"/>
      <c r="BT60" s="272" t="str">
        <f aca="false">Rezultati!BQ60/Rezultati!BR60</f>
        <v>#DIV/0!</v>
      </c>
      <c r="BU60" s="209"/>
      <c r="BV60" s="174" t="str">
        <f aca="false">B60</f>
        <v>pieaicinātais spēlētājs</v>
      </c>
      <c r="BW60" s="175"/>
      <c r="BX60" s="175"/>
      <c r="BY60" s="175"/>
      <c r="BZ60" s="175"/>
      <c r="CA60" s="175"/>
      <c r="CB60" s="175"/>
      <c r="CC60" s="175"/>
      <c r="CD60" s="175"/>
      <c r="CE60" s="210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</row>
    <row r="61" customFormat="false" ht="15.75" hidden="false" customHeight="true" outlineLevel="0" collapsed="false">
      <c r="A61" s="351" t="s">
        <v>92</v>
      </c>
      <c r="B61" s="352" t="s">
        <v>96</v>
      </c>
      <c r="C61" s="212" t="n">
        <v>0</v>
      </c>
      <c r="D61" s="194" t="n">
        <f aca="false">Rezultati!C61*Rezultati!BR61</f>
        <v>0</v>
      </c>
      <c r="E61" s="283"/>
      <c r="F61" s="284"/>
      <c r="G61" s="284"/>
      <c r="H61" s="285"/>
      <c r="I61" s="278"/>
      <c r="J61" s="275"/>
      <c r="K61" s="275"/>
      <c r="L61" s="279"/>
      <c r="M61" s="278"/>
      <c r="N61" s="275"/>
      <c r="O61" s="275"/>
      <c r="P61" s="279"/>
      <c r="Q61" s="274"/>
      <c r="R61" s="275"/>
      <c r="S61" s="275"/>
      <c r="T61" s="276"/>
      <c r="U61" s="278"/>
      <c r="V61" s="275"/>
      <c r="W61" s="275"/>
      <c r="X61" s="276"/>
      <c r="Y61" s="278"/>
      <c r="Z61" s="275"/>
      <c r="AA61" s="275"/>
      <c r="AB61" s="279"/>
      <c r="AC61" s="274"/>
      <c r="AD61" s="275"/>
      <c r="AE61" s="275"/>
      <c r="AF61" s="276"/>
      <c r="AG61" s="277"/>
      <c r="AH61" s="213"/>
      <c r="AI61" s="213"/>
      <c r="AJ61" s="213"/>
      <c r="AK61" s="339"/>
      <c r="AL61" s="340"/>
      <c r="AM61" s="340"/>
      <c r="AN61" s="341"/>
      <c r="AO61" s="339"/>
      <c r="AP61" s="340"/>
      <c r="AQ61" s="340"/>
      <c r="AR61" s="341"/>
      <c r="AS61" s="339"/>
      <c r="AT61" s="340"/>
      <c r="AU61" s="340"/>
      <c r="AV61" s="341"/>
      <c r="AW61" s="339"/>
      <c r="AX61" s="340"/>
      <c r="AY61" s="340"/>
      <c r="AZ61" s="341"/>
      <c r="BA61" s="339"/>
      <c r="BB61" s="340"/>
      <c r="BC61" s="340"/>
      <c r="BD61" s="341"/>
      <c r="BE61" s="339"/>
      <c r="BF61" s="340"/>
      <c r="BG61" s="340"/>
      <c r="BH61" s="341"/>
      <c r="BI61" s="339"/>
      <c r="BJ61" s="340"/>
      <c r="BK61" s="340"/>
      <c r="BL61" s="341"/>
      <c r="BM61" s="339"/>
      <c r="BN61" s="340"/>
      <c r="BO61" s="340"/>
      <c r="BP61" s="341"/>
      <c r="BQ61" s="223" t="n">
        <f aca="false">SUM(Rezultati!E61:BP61)</f>
        <v>0</v>
      </c>
      <c r="BR61" s="224" t="n">
        <f aca="false">COUNT(Rezultati!E61:BP61)</f>
        <v>0</v>
      </c>
      <c r="BS61" s="207"/>
      <c r="BT61" s="272" t="str">
        <f aca="false">Rezultati!BQ61/Rezultati!BR61</f>
        <v>#DIV/0!</v>
      </c>
      <c r="BU61" s="209"/>
      <c r="BV61" s="174" t="str">
        <f aca="false">B61</f>
        <v>Liāna Ponomarenko</v>
      </c>
      <c r="BW61" s="175"/>
      <c r="BX61" s="175"/>
      <c r="BY61" s="175"/>
      <c r="BZ61" s="175"/>
      <c r="CA61" s="175"/>
      <c r="CB61" s="175"/>
      <c r="CC61" s="175"/>
      <c r="CD61" s="175"/>
      <c r="CE61" s="210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</row>
    <row r="62" customFormat="false" ht="15.75" hidden="false" customHeight="true" outlineLevel="0" collapsed="false">
      <c r="A62" s="349" t="s">
        <v>92</v>
      </c>
      <c r="B62" s="211"/>
      <c r="C62" s="212" t="n">
        <v>0</v>
      </c>
      <c r="D62" s="194" t="n">
        <f aca="false">Rezultati!C62*Rezultati!BR62</f>
        <v>0</v>
      </c>
      <c r="E62" s="283"/>
      <c r="F62" s="284"/>
      <c r="G62" s="284"/>
      <c r="H62" s="285"/>
      <c r="I62" s="278"/>
      <c r="J62" s="275"/>
      <c r="K62" s="275"/>
      <c r="L62" s="279"/>
      <c r="M62" s="278"/>
      <c r="N62" s="275"/>
      <c r="O62" s="275"/>
      <c r="P62" s="279"/>
      <c r="Q62" s="274"/>
      <c r="R62" s="275"/>
      <c r="S62" s="275"/>
      <c r="T62" s="276"/>
      <c r="U62" s="278"/>
      <c r="V62" s="275"/>
      <c r="W62" s="275"/>
      <c r="X62" s="276"/>
      <c r="Y62" s="278"/>
      <c r="Z62" s="275"/>
      <c r="AA62" s="275"/>
      <c r="AB62" s="279"/>
      <c r="AC62" s="274"/>
      <c r="AD62" s="275"/>
      <c r="AE62" s="275"/>
      <c r="AF62" s="276"/>
      <c r="AG62" s="277"/>
      <c r="AH62" s="213"/>
      <c r="AI62" s="213"/>
      <c r="AJ62" s="213"/>
      <c r="AK62" s="339"/>
      <c r="AL62" s="340"/>
      <c r="AM62" s="340"/>
      <c r="AN62" s="341"/>
      <c r="AO62" s="339"/>
      <c r="AP62" s="340"/>
      <c r="AQ62" s="340"/>
      <c r="AR62" s="341"/>
      <c r="AS62" s="339"/>
      <c r="AT62" s="340"/>
      <c r="AU62" s="340"/>
      <c r="AV62" s="341"/>
      <c r="AW62" s="339"/>
      <c r="AX62" s="340"/>
      <c r="AY62" s="340"/>
      <c r="AZ62" s="341"/>
      <c r="BA62" s="339"/>
      <c r="BB62" s="340"/>
      <c r="BC62" s="340"/>
      <c r="BD62" s="341"/>
      <c r="BE62" s="339"/>
      <c r="BF62" s="340"/>
      <c r="BG62" s="340"/>
      <c r="BH62" s="341"/>
      <c r="BI62" s="339"/>
      <c r="BJ62" s="340"/>
      <c r="BK62" s="340"/>
      <c r="BL62" s="341"/>
      <c r="BM62" s="339"/>
      <c r="BN62" s="340"/>
      <c r="BO62" s="340"/>
      <c r="BP62" s="341"/>
      <c r="BQ62" s="223" t="n">
        <f aca="false">SUM(Rezultati!E62:BP62)</f>
        <v>0</v>
      </c>
      <c r="BR62" s="224" t="n">
        <f aca="false">COUNT(Rezultati!E62:BP62)</f>
        <v>0</v>
      </c>
      <c r="BS62" s="207"/>
      <c r="BT62" s="272" t="e">
        <f aca="false">Rezultati!BQ62/Rezultati!BR62</f>
        <v>#DIV/0!</v>
      </c>
      <c r="BU62" s="209"/>
      <c r="BV62" s="174" t="n">
        <f aca="false">B62</f>
        <v>0</v>
      </c>
      <c r="BW62" s="175"/>
      <c r="BX62" s="175"/>
      <c r="BY62" s="175"/>
      <c r="BZ62" s="175"/>
      <c r="CA62" s="175"/>
      <c r="CB62" s="175"/>
      <c r="CC62" s="175"/>
      <c r="CD62" s="175"/>
      <c r="CE62" s="210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</row>
    <row r="63" customFormat="false" ht="15.75" hidden="false" customHeight="true" outlineLevel="0" collapsed="false">
      <c r="A63" s="353" t="s">
        <v>92</v>
      </c>
      <c r="B63" s="304"/>
      <c r="C63" s="249" t="n">
        <v>0</v>
      </c>
      <c r="D63" s="250" t="n">
        <f aca="false">Rezultati!C63*Rezultati!BR63</f>
        <v>0</v>
      </c>
      <c r="E63" s="251"/>
      <c r="F63" s="252"/>
      <c r="G63" s="252"/>
      <c r="H63" s="253"/>
      <c r="I63" s="293"/>
      <c r="J63" s="294"/>
      <c r="K63" s="294"/>
      <c r="L63" s="295"/>
      <c r="M63" s="293"/>
      <c r="N63" s="294"/>
      <c r="O63" s="294"/>
      <c r="P63" s="295"/>
      <c r="Q63" s="308"/>
      <c r="R63" s="294"/>
      <c r="S63" s="294"/>
      <c r="T63" s="309"/>
      <c r="U63" s="293"/>
      <c r="V63" s="294"/>
      <c r="W63" s="294"/>
      <c r="X63" s="309"/>
      <c r="Y63" s="293"/>
      <c r="Z63" s="294"/>
      <c r="AA63" s="294"/>
      <c r="AB63" s="295"/>
      <c r="AC63" s="308"/>
      <c r="AD63" s="294"/>
      <c r="AE63" s="294"/>
      <c r="AF63" s="309"/>
      <c r="AG63" s="305"/>
      <c r="AH63" s="306"/>
      <c r="AI63" s="306"/>
      <c r="AJ63" s="306"/>
      <c r="AK63" s="342"/>
      <c r="AL63" s="343"/>
      <c r="AM63" s="343"/>
      <c r="AN63" s="344"/>
      <c r="AO63" s="342"/>
      <c r="AP63" s="343"/>
      <c r="AQ63" s="343"/>
      <c r="AR63" s="344"/>
      <c r="AS63" s="342"/>
      <c r="AT63" s="343"/>
      <c r="AU63" s="343"/>
      <c r="AV63" s="344"/>
      <c r="AW63" s="342"/>
      <c r="AX63" s="343"/>
      <c r="AY63" s="343"/>
      <c r="AZ63" s="344"/>
      <c r="BA63" s="342"/>
      <c r="BB63" s="343"/>
      <c r="BC63" s="343"/>
      <c r="BD63" s="344"/>
      <c r="BE63" s="342"/>
      <c r="BF63" s="343"/>
      <c r="BG63" s="343"/>
      <c r="BH63" s="344"/>
      <c r="BI63" s="342"/>
      <c r="BJ63" s="343"/>
      <c r="BK63" s="343"/>
      <c r="BL63" s="344"/>
      <c r="BM63" s="342"/>
      <c r="BN63" s="343"/>
      <c r="BO63" s="343"/>
      <c r="BP63" s="344"/>
      <c r="BQ63" s="259" t="n">
        <f aca="false">SUM(Rezultati!E63:BP63)</f>
        <v>0</v>
      </c>
      <c r="BR63" s="260" t="n">
        <f aca="false">COUNT(Rezultati!E63:BP63)</f>
        <v>0</v>
      </c>
      <c r="BS63" s="207"/>
      <c r="BT63" s="272" t="str">
        <f aca="false">Rezultati!BQ63/Rezultati!BR63</f>
        <v>#DIV/0!</v>
      </c>
      <c r="BU63" s="209"/>
      <c r="BV63" s="174" t="n">
        <f aca="false">B63</f>
        <v>0</v>
      </c>
      <c r="BW63" s="175"/>
      <c r="BX63" s="175"/>
      <c r="BY63" s="175"/>
      <c r="BZ63" s="175"/>
      <c r="CA63" s="175"/>
      <c r="CB63" s="175"/>
      <c r="CC63" s="175"/>
      <c r="CD63" s="175"/>
      <c r="CE63" s="210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</row>
    <row r="64" customFormat="false" ht="15.75" hidden="false" customHeight="true" outlineLevel="0" collapsed="false">
      <c r="A64" s="226" t="str">
        <f aca="false">Punkti!A29</f>
        <v>Pandora</v>
      </c>
      <c r="B64" s="321" t="s">
        <v>97</v>
      </c>
      <c r="C64" s="322" t="n">
        <v>8</v>
      </c>
      <c r="D64" s="229" t="n">
        <f aca="false">Rezultati!C64*Rezultati!BR64</f>
        <v>32</v>
      </c>
      <c r="E64" s="354"/>
      <c r="F64" s="355"/>
      <c r="G64" s="355"/>
      <c r="H64" s="356"/>
      <c r="I64" s="354"/>
      <c r="J64" s="355"/>
      <c r="K64" s="355"/>
      <c r="L64" s="356"/>
      <c r="M64" s="354"/>
      <c r="N64" s="355"/>
      <c r="O64" s="355"/>
      <c r="P64" s="356"/>
      <c r="Q64" s="354"/>
      <c r="R64" s="355"/>
      <c r="S64" s="355"/>
      <c r="T64" s="356"/>
      <c r="U64" s="354"/>
      <c r="V64" s="355"/>
      <c r="W64" s="355"/>
      <c r="X64" s="356"/>
      <c r="Y64" s="354"/>
      <c r="Z64" s="355"/>
      <c r="AA64" s="355"/>
      <c r="AB64" s="356"/>
      <c r="AC64" s="354"/>
      <c r="AD64" s="355"/>
      <c r="AE64" s="355"/>
      <c r="AF64" s="356"/>
      <c r="AG64" s="354"/>
      <c r="AH64" s="355"/>
      <c r="AI64" s="355"/>
      <c r="AJ64" s="356"/>
      <c r="AK64" s="357"/>
      <c r="AL64" s="358"/>
      <c r="AM64" s="358"/>
      <c r="AN64" s="358"/>
      <c r="AO64" s="359"/>
      <c r="AP64" s="360"/>
      <c r="AQ64" s="360"/>
      <c r="AR64" s="361"/>
      <c r="AS64" s="359"/>
      <c r="AT64" s="360"/>
      <c r="AU64" s="360"/>
      <c r="AV64" s="361"/>
      <c r="AW64" s="359"/>
      <c r="AX64" s="360"/>
      <c r="AY64" s="360"/>
      <c r="AZ64" s="361"/>
      <c r="BA64" s="359"/>
      <c r="BB64" s="360"/>
      <c r="BC64" s="360"/>
      <c r="BD64" s="361"/>
      <c r="BE64" s="359"/>
      <c r="BF64" s="360"/>
      <c r="BG64" s="360"/>
      <c r="BH64" s="361"/>
      <c r="BI64" s="359" t="n">
        <v>162</v>
      </c>
      <c r="BJ64" s="360" t="n">
        <v>170</v>
      </c>
      <c r="BK64" s="360" t="n">
        <v>218</v>
      </c>
      <c r="BL64" s="361" t="n">
        <v>153</v>
      </c>
      <c r="BM64" s="359"/>
      <c r="BN64" s="360"/>
      <c r="BO64" s="360"/>
      <c r="BP64" s="361"/>
      <c r="BQ64" s="205" t="n">
        <f aca="false">SUM(Rezultati!E64:BP64)</f>
        <v>703</v>
      </c>
      <c r="BR64" s="206" t="n">
        <f aca="false">COUNT(Rezultati!E64:BP64)</f>
        <v>4</v>
      </c>
      <c r="BS64" s="207" t="n">
        <f aca="false">SUM((Rezultati!BQ64+Rezultati!BQ65+Rezultati!BQ66+Rezultati!BQ67+Rezultati!BQ68+Rezultati!BQ69+Rezultati!BQ70)/(Rezultati!BR64+Rezultati!BR65+Rezultati!BR66+Rezultati!BR67+Rezultati!BR68+Rezultati!BR69+Rezultati!BR70))</f>
        <v>176.833333333333</v>
      </c>
      <c r="BT64" s="272" t="n">
        <f aca="false">Rezultati!BQ64/Rezultati!BR64-8</f>
        <v>167.75</v>
      </c>
      <c r="BU64" s="209" t="str">
        <f aca="false">AK2</f>
        <v>Pandora</v>
      </c>
      <c r="BV64" s="174" t="str">
        <f aca="false">B64</f>
        <v>Svetlana Tomiļina</v>
      </c>
      <c r="BW64" s="175"/>
      <c r="BX64" s="175"/>
      <c r="BY64" s="175"/>
      <c r="BZ64" s="175"/>
      <c r="CA64" s="175"/>
      <c r="CB64" s="175"/>
      <c r="CC64" s="175"/>
      <c r="CD64" s="175"/>
      <c r="CE64" s="210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</row>
    <row r="65" customFormat="false" ht="15.75" hidden="false" customHeight="true" outlineLevel="0" collapsed="false">
      <c r="A65" s="191" t="s">
        <v>44</v>
      </c>
      <c r="B65" s="211" t="s">
        <v>98</v>
      </c>
      <c r="C65" s="212" t="n">
        <v>0</v>
      </c>
      <c r="D65" s="194" t="n">
        <f aca="false">Rezultati!C65*Rezultati!BR65</f>
        <v>0</v>
      </c>
      <c r="E65" s="362"/>
      <c r="F65" s="363"/>
      <c r="G65" s="363"/>
      <c r="H65" s="364"/>
      <c r="I65" s="362"/>
      <c r="J65" s="363"/>
      <c r="K65" s="363"/>
      <c r="L65" s="364"/>
      <c r="M65" s="362"/>
      <c r="N65" s="363"/>
      <c r="O65" s="363"/>
      <c r="P65" s="364"/>
      <c r="Q65" s="362"/>
      <c r="R65" s="363"/>
      <c r="S65" s="363"/>
      <c r="T65" s="364"/>
      <c r="U65" s="362"/>
      <c r="V65" s="363"/>
      <c r="W65" s="363"/>
      <c r="X65" s="364"/>
      <c r="Y65" s="362"/>
      <c r="Z65" s="363"/>
      <c r="AA65" s="363"/>
      <c r="AB65" s="364"/>
      <c r="AC65" s="362"/>
      <c r="AD65" s="363"/>
      <c r="AE65" s="363"/>
      <c r="AF65" s="364"/>
      <c r="AG65" s="362"/>
      <c r="AH65" s="363"/>
      <c r="AI65" s="363"/>
      <c r="AJ65" s="364"/>
      <c r="AK65" s="357"/>
      <c r="AL65" s="358"/>
      <c r="AM65" s="358"/>
      <c r="AN65" s="358"/>
      <c r="AO65" s="365"/>
      <c r="AP65" s="366"/>
      <c r="AQ65" s="366"/>
      <c r="AR65" s="367"/>
      <c r="AS65" s="365"/>
      <c r="AT65" s="366"/>
      <c r="AU65" s="366"/>
      <c r="AV65" s="367"/>
      <c r="AW65" s="365"/>
      <c r="AX65" s="366"/>
      <c r="AY65" s="366"/>
      <c r="AZ65" s="367"/>
      <c r="BA65" s="365"/>
      <c r="BB65" s="366"/>
      <c r="BC65" s="366"/>
      <c r="BD65" s="367"/>
      <c r="BE65" s="365"/>
      <c r="BF65" s="366"/>
      <c r="BG65" s="366"/>
      <c r="BH65" s="367"/>
      <c r="BI65" s="365" t="n">
        <v>181</v>
      </c>
      <c r="BJ65" s="366" t="n">
        <v>168</v>
      </c>
      <c r="BK65" s="366" t="n">
        <v>153</v>
      </c>
      <c r="BL65" s="367" t="n">
        <v>156</v>
      </c>
      <c r="BM65" s="365"/>
      <c r="BN65" s="366"/>
      <c r="BO65" s="366"/>
      <c r="BP65" s="367"/>
      <c r="BQ65" s="223" t="n">
        <f aca="false">SUM(Rezultati!E65:BP65)</f>
        <v>658</v>
      </c>
      <c r="BR65" s="224" t="n">
        <f aca="false">COUNT(Rezultati!E65:BP65)</f>
        <v>4</v>
      </c>
      <c r="BS65" s="207"/>
      <c r="BT65" s="272" t="n">
        <f aca="false">Rezultati!BQ65/Rezultati!BR65</f>
        <v>164.5</v>
      </c>
      <c r="BU65" s="209"/>
      <c r="BV65" s="174" t="str">
        <f aca="false">B65</f>
        <v>Aleksandrs Tjulins</v>
      </c>
      <c r="BW65" s="175"/>
      <c r="BX65" s="175"/>
      <c r="BY65" s="175"/>
      <c r="BZ65" s="175"/>
      <c r="CA65" s="175"/>
      <c r="CB65" s="175"/>
      <c r="CC65" s="175"/>
      <c r="CD65" s="175"/>
      <c r="CE65" s="210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</row>
    <row r="66" customFormat="false" ht="15.75" hidden="false" customHeight="true" outlineLevel="0" collapsed="false">
      <c r="A66" s="191" t="s">
        <v>44</v>
      </c>
      <c r="B66" s="211" t="s">
        <v>99</v>
      </c>
      <c r="C66" s="212" t="n">
        <v>0</v>
      </c>
      <c r="D66" s="194" t="n">
        <f aca="false">Rezultati!C66*Rezultati!BR66</f>
        <v>0</v>
      </c>
      <c r="E66" s="362"/>
      <c r="F66" s="363"/>
      <c r="G66" s="363"/>
      <c r="H66" s="364"/>
      <c r="I66" s="362"/>
      <c r="J66" s="363"/>
      <c r="K66" s="363"/>
      <c r="L66" s="364"/>
      <c r="M66" s="362"/>
      <c r="N66" s="363"/>
      <c r="O66" s="363"/>
      <c r="P66" s="364"/>
      <c r="Q66" s="362"/>
      <c r="R66" s="363"/>
      <c r="S66" s="363"/>
      <c r="T66" s="364"/>
      <c r="U66" s="362"/>
      <c r="V66" s="363"/>
      <c r="W66" s="363"/>
      <c r="X66" s="364"/>
      <c r="Y66" s="362"/>
      <c r="Z66" s="363"/>
      <c r="AA66" s="363"/>
      <c r="AB66" s="364"/>
      <c r="AC66" s="362"/>
      <c r="AD66" s="363"/>
      <c r="AE66" s="363"/>
      <c r="AF66" s="364"/>
      <c r="AG66" s="362"/>
      <c r="AH66" s="363"/>
      <c r="AI66" s="363"/>
      <c r="AJ66" s="364"/>
      <c r="AK66" s="357"/>
      <c r="AL66" s="358"/>
      <c r="AM66" s="358"/>
      <c r="AN66" s="358"/>
      <c r="AO66" s="368"/>
      <c r="AP66" s="369"/>
      <c r="AQ66" s="369"/>
      <c r="AR66" s="370"/>
      <c r="AS66" s="368"/>
      <c r="AT66" s="369"/>
      <c r="AU66" s="369"/>
      <c r="AV66" s="370"/>
      <c r="AW66" s="368"/>
      <c r="AX66" s="369"/>
      <c r="AY66" s="369"/>
      <c r="AZ66" s="370"/>
      <c r="BA66" s="368"/>
      <c r="BB66" s="369"/>
      <c r="BC66" s="369"/>
      <c r="BD66" s="370"/>
      <c r="BE66" s="368"/>
      <c r="BF66" s="369"/>
      <c r="BG66" s="369"/>
      <c r="BH66" s="370"/>
      <c r="BI66" s="368" t="n">
        <v>205</v>
      </c>
      <c r="BJ66" s="369" t="n">
        <v>208</v>
      </c>
      <c r="BK66" s="369" t="n">
        <v>190</v>
      </c>
      <c r="BL66" s="370" t="n">
        <v>158</v>
      </c>
      <c r="BM66" s="368"/>
      <c r="BN66" s="369"/>
      <c r="BO66" s="369"/>
      <c r="BP66" s="370"/>
      <c r="BQ66" s="223" t="n">
        <f aca="false">SUM(Rezultati!E66:BP66)</f>
        <v>761</v>
      </c>
      <c r="BR66" s="224" t="n">
        <f aca="false">COUNT(Rezultati!E66:BP66)</f>
        <v>4</v>
      </c>
      <c r="BS66" s="207"/>
      <c r="BT66" s="272" t="n">
        <f aca="false">Rezultati!BQ66/Rezultati!BR66</f>
        <v>190.25</v>
      </c>
      <c r="BU66" s="209"/>
      <c r="BV66" s="174" t="str">
        <f aca="false">B66</f>
        <v>Pēteris Cimdiņš</v>
      </c>
      <c r="BW66" s="175"/>
      <c r="BX66" s="175"/>
      <c r="BY66" s="175"/>
      <c r="BZ66" s="175"/>
      <c r="CA66" s="175"/>
      <c r="CB66" s="175"/>
      <c r="CC66" s="175"/>
      <c r="CD66" s="175"/>
      <c r="CE66" s="210"/>
      <c r="CF66" s="176"/>
      <c r="CG66" s="176"/>
      <c r="CH66" s="176"/>
      <c r="CI66" s="176"/>
      <c r="CJ66" s="176"/>
      <c r="CK66" s="176"/>
      <c r="CL66" s="176"/>
      <c r="CM66" s="176"/>
      <c r="CN66" s="176"/>
      <c r="CO66" s="176"/>
      <c r="CP66" s="176"/>
    </row>
    <row r="67" customFormat="false" ht="15.75" hidden="false" customHeight="true" outlineLevel="0" collapsed="false">
      <c r="A67" s="315" t="s">
        <v>44</v>
      </c>
      <c r="B67" s="316"/>
      <c r="C67" s="347" t="n">
        <v>8</v>
      </c>
      <c r="D67" s="318" t="n">
        <f aca="false">Rezultati!C67*Rezultati!BR67</f>
        <v>0</v>
      </c>
      <c r="E67" s="362"/>
      <c r="F67" s="363"/>
      <c r="G67" s="363"/>
      <c r="H67" s="364"/>
      <c r="I67" s="362"/>
      <c r="J67" s="363"/>
      <c r="K67" s="363"/>
      <c r="L67" s="364"/>
      <c r="M67" s="362"/>
      <c r="N67" s="363"/>
      <c r="O67" s="363"/>
      <c r="P67" s="364"/>
      <c r="Q67" s="362"/>
      <c r="R67" s="363"/>
      <c r="S67" s="363"/>
      <c r="T67" s="364"/>
      <c r="U67" s="362"/>
      <c r="V67" s="363"/>
      <c r="W67" s="363"/>
      <c r="X67" s="364"/>
      <c r="Y67" s="362"/>
      <c r="Z67" s="363"/>
      <c r="AA67" s="363"/>
      <c r="AB67" s="364"/>
      <c r="AC67" s="362"/>
      <c r="AD67" s="363"/>
      <c r="AE67" s="363"/>
      <c r="AF67" s="364"/>
      <c r="AG67" s="362"/>
      <c r="AH67" s="363"/>
      <c r="AI67" s="363"/>
      <c r="AJ67" s="364"/>
      <c r="AK67" s="357"/>
      <c r="AL67" s="358"/>
      <c r="AM67" s="358"/>
      <c r="AN67" s="358"/>
      <c r="AO67" s="368"/>
      <c r="AP67" s="369"/>
      <c r="AQ67" s="369"/>
      <c r="AR67" s="370"/>
      <c r="AS67" s="368"/>
      <c r="AT67" s="369"/>
      <c r="AU67" s="369"/>
      <c r="AV67" s="370"/>
      <c r="AW67" s="368"/>
      <c r="AX67" s="369"/>
      <c r="AY67" s="369"/>
      <c r="AZ67" s="370"/>
      <c r="BA67" s="368"/>
      <c r="BB67" s="369"/>
      <c r="BC67" s="369"/>
      <c r="BD67" s="370"/>
      <c r="BE67" s="368"/>
      <c r="BF67" s="369"/>
      <c r="BG67" s="369"/>
      <c r="BH67" s="370"/>
      <c r="BI67" s="368"/>
      <c r="BJ67" s="369"/>
      <c r="BK67" s="369"/>
      <c r="BL67" s="370"/>
      <c r="BM67" s="368"/>
      <c r="BN67" s="369"/>
      <c r="BO67" s="369"/>
      <c r="BP67" s="370"/>
      <c r="BQ67" s="223" t="n">
        <f aca="false">SUM(Rezultati!E67:BP67)</f>
        <v>0</v>
      </c>
      <c r="BR67" s="224" t="n">
        <f aca="false">COUNT(Rezultati!E67:BP67)</f>
        <v>0</v>
      </c>
      <c r="BS67" s="207"/>
      <c r="BT67" s="272" t="e">
        <f aca="false">Rezultati!BQ67/Rezultati!BR67-8</f>
        <v>#DIV/0!</v>
      </c>
      <c r="BU67" s="209"/>
      <c r="BV67" s="174" t="n">
        <f aca="false">B67</f>
        <v>0</v>
      </c>
      <c r="BW67" s="175"/>
      <c r="BX67" s="175"/>
      <c r="BY67" s="175"/>
      <c r="BZ67" s="175"/>
      <c r="CA67" s="175"/>
      <c r="CB67" s="175"/>
      <c r="CC67" s="175"/>
      <c r="CD67" s="175"/>
      <c r="CE67" s="210"/>
      <c r="CF67" s="176"/>
      <c r="CG67" s="176"/>
      <c r="CH67" s="176"/>
      <c r="CI67" s="176"/>
      <c r="CJ67" s="176"/>
      <c r="CK67" s="176"/>
      <c r="CL67" s="176"/>
      <c r="CM67" s="176"/>
      <c r="CN67" s="176"/>
      <c r="CO67" s="176"/>
      <c r="CP67" s="176"/>
    </row>
    <row r="68" customFormat="false" ht="15.75" hidden="false" customHeight="true" outlineLevel="0" collapsed="false">
      <c r="A68" s="191" t="s">
        <v>44</v>
      </c>
      <c r="B68" s="225" t="s">
        <v>72</v>
      </c>
      <c r="C68" s="239" t="n">
        <v>0</v>
      </c>
      <c r="D68" s="194" t="n">
        <f aca="false">Rezultati!C68*Rezultati!BR68</f>
        <v>0</v>
      </c>
      <c r="E68" s="371"/>
      <c r="F68" s="372"/>
      <c r="G68" s="372"/>
      <c r="H68" s="373"/>
      <c r="I68" s="371"/>
      <c r="J68" s="372"/>
      <c r="K68" s="372"/>
      <c r="L68" s="373"/>
      <c r="M68" s="371"/>
      <c r="N68" s="372"/>
      <c r="O68" s="372"/>
      <c r="P68" s="373"/>
      <c r="Q68" s="371"/>
      <c r="R68" s="372"/>
      <c r="S68" s="372"/>
      <c r="T68" s="373"/>
      <c r="U68" s="371"/>
      <c r="V68" s="372"/>
      <c r="W68" s="372"/>
      <c r="X68" s="373"/>
      <c r="Y68" s="371"/>
      <c r="Z68" s="372"/>
      <c r="AA68" s="372"/>
      <c r="AB68" s="373"/>
      <c r="AC68" s="371"/>
      <c r="AD68" s="372"/>
      <c r="AE68" s="372"/>
      <c r="AF68" s="373"/>
      <c r="AG68" s="371"/>
      <c r="AH68" s="372"/>
      <c r="AI68" s="372"/>
      <c r="AJ68" s="373"/>
      <c r="AK68" s="357"/>
      <c r="AL68" s="358"/>
      <c r="AM68" s="358"/>
      <c r="AN68" s="358"/>
      <c r="AO68" s="368"/>
      <c r="AP68" s="369"/>
      <c r="AQ68" s="369"/>
      <c r="AR68" s="370"/>
      <c r="AS68" s="368"/>
      <c r="AT68" s="369"/>
      <c r="AU68" s="369"/>
      <c r="AV68" s="370"/>
      <c r="AW68" s="368"/>
      <c r="AX68" s="369"/>
      <c r="AY68" s="369"/>
      <c r="AZ68" s="370"/>
      <c r="BA68" s="368"/>
      <c r="BB68" s="369"/>
      <c r="BC68" s="369"/>
      <c r="BD68" s="370"/>
      <c r="BE68" s="368"/>
      <c r="BF68" s="369"/>
      <c r="BG68" s="369"/>
      <c r="BH68" s="370"/>
      <c r="BI68" s="368"/>
      <c r="BJ68" s="369"/>
      <c r="BK68" s="369"/>
      <c r="BL68" s="370"/>
      <c r="BM68" s="368"/>
      <c r="BN68" s="369"/>
      <c r="BO68" s="369"/>
      <c r="BP68" s="370"/>
      <c r="BQ68" s="223" t="n">
        <f aca="false">SUM(Rezultati!E68:BP68)</f>
        <v>0</v>
      </c>
      <c r="BR68" s="224" t="n">
        <f aca="false">COUNT(Rezultati!E68:BP68)</f>
        <v>0</v>
      </c>
      <c r="BS68" s="207"/>
      <c r="BT68" s="272" t="e">
        <f aca="false">Rezultati!BQ68/Rezultati!BR68-8</f>
        <v>#DIV/0!</v>
      </c>
      <c r="BU68" s="209"/>
      <c r="BV68" s="174" t="str">
        <f aca="false">B68</f>
        <v>pieaicinātais spēlētājs</v>
      </c>
      <c r="BW68" s="175"/>
      <c r="BX68" s="175"/>
      <c r="BY68" s="175"/>
      <c r="BZ68" s="175"/>
      <c r="CA68" s="175"/>
      <c r="CB68" s="175"/>
      <c r="CC68" s="175"/>
      <c r="CD68" s="175"/>
      <c r="CE68" s="210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</row>
    <row r="69" customFormat="false" ht="15.75" hidden="false" customHeight="true" outlineLevel="0" collapsed="false">
      <c r="A69" s="191" t="s">
        <v>44</v>
      </c>
      <c r="B69" s="225"/>
      <c r="C69" s="239" t="n">
        <v>0</v>
      </c>
      <c r="D69" s="194" t="n">
        <f aca="false">Rezultati!C69*Rezultati!BR69</f>
        <v>0</v>
      </c>
      <c r="E69" s="371"/>
      <c r="F69" s="372"/>
      <c r="G69" s="372"/>
      <c r="H69" s="373"/>
      <c r="I69" s="371"/>
      <c r="J69" s="372"/>
      <c r="K69" s="372"/>
      <c r="L69" s="373"/>
      <c r="M69" s="371"/>
      <c r="N69" s="372"/>
      <c r="O69" s="372"/>
      <c r="P69" s="373"/>
      <c r="Q69" s="371"/>
      <c r="R69" s="372"/>
      <c r="S69" s="372"/>
      <c r="T69" s="373"/>
      <c r="U69" s="371"/>
      <c r="V69" s="372"/>
      <c r="W69" s="372"/>
      <c r="X69" s="373"/>
      <c r="Y69" s="371"/>
      <c r="Z69" s="372"/>
      <c r="AA69" s="372"/>
      <c r="AB69" s="373"/>
      <c r="AC69" s="371"/>
      <c r="AD69" s="372"/>
      <c r="AE69" s="372"/>
      <c r="AF69" s="373"/>
      <c r="AG69" s="371"/>
      <c r="AH69" s="372"/>
      <c r="AI69" s="372"/>
      <c r="AJ69" s="373"/>
      <c r="AK69" s="357"/>
      <c r="AL69" s="358"/>
      <c r="AM69" s="358"/>
      <c r="AN69" s="358"/>
      <c r="AO69" s="368"/>
      <c r="AP69" s="369"/>
      <c r="AQ69" s="369"/>
      <c r="AR69" s="370"/>
      <c r="AS69" s="368"/>
      <c r="AT69" s="369"/>
      <c r="AU69" s="369"/>
      <c r="AV69" s="370"/>
      <c r="AW69" s="368"/>
      <c r="AX69" s="369"/>
      <c r="AY69" s="369"/>
      <c r="AZ69" s="370"/>
      <c r="BA69" s="368"/>
      <c r="BB69" s="369"/>
      <c r="BC69" s="369"/>
      <c r="BD69" s="370"/>
      <c r="BE69" s="368"/>
      <c r="BF69" s="369"/>
      <c r="BG69" s="369"/>
      <c r="BH69" s="370"/>
      <c r="BI69" s="368"/>
      <c r="BJ69" s="369"/>
      <c r="BK69" s="369"/>
      <c r="BL69" s="370"/>
      <c r="BM69" s="368"/>
      <c r="BN69" s="369"/>
      <c r="BO69" s="369"/>
      <c r="BP69" s="370"/>
      <c r="BQ69" s="223" t="n">
        <f aca="false">SUM(Rezultati!E69:BP69)</f>
        <v>0</v>
      </c>
      <c r="BR69" s="224" t="n">
        <f aca="false">COUNT(Rezultati!E69:BP69)</f>
        <v>0</v>
      </c>
      <c r="BS69" s="207"/>
      <c r="BT69" s="272" t="e">
        <f aca="false">Rezultati!BQ69/Rezultati!BR69</f>
        <v>#DIV/0!</v>
      </c>
      <c r="BU69" s="209"/>
      <c r="BV69" s="174" t="n">
        <f aca="false">B69</f>
        <v>0</v>
      </c>
      <c r="BW69" s="175"/>
      <c r="BX69" s="175"/>
      <c r="BY69" s="175"/>
      <c r="BZ69" s="175"/>
      <c r="CA69" s="175"/>
      <c r="CB69" s="175"/>
      <c r="CC69" s="175"/>
      <c r="CD69" s="175"/>
      <c r="CE69" s="210"/>
      <c r="CF69" s="176"/>
      <c r="CG69" s="176"/>
      <c r="CH69" s="176"/>
      <c r="CI69" s="176"/>
      <c r="CJ69" s="176"/>
      <c r="CK69" s="176"/>
      <c r="CL69" s="176"/>
      <c r="CM69" s="176"/>
      <c r="CN69" s="176"/>
      <c r="CO69" s="176"/>
      <c r="CP69" s="176"/>
    </row>
    <row r="70" customFormat="false" ht="15.75" hidden="false" customHeight="true" outlineLevel="0" collapsed="false">
      <c r="A70" s="191" t="s">
        <v>44</v>
      </c>
      <c r="B70" s="238"/>
      <c r="C70" s="249"/>
      <c r="D70" s="250" t="n">
        <f aca="false">Rezultati!C70*Rezultati!BR70</f>
        <v>0</v>
      </c>
      <c r="E70" s="256"/>
      <c r="F70" s="257"/>
      <c r="G70" s="257"/>
      <c r="H70" s="374"/>
      <c r="I70" s="256"/>
      <c r="J70" s="257"/>
      <c r="K70" s="257"/>
      <c r="L70" s="374"/>
      <c r="M70" s="256"/>
      <c r="N70" s="257"/>
      <c r="O70" s="257"/>
      <c r="P70" s="374"/>
      <c r="Q70" s="256"/>
      <c r="R70" s="257"/>
      <c r="S70" s="257"/>
      <c r="T70" s="374"/>
      <c r="U70" s="256"/>
      <c r="V70" s="257"/>
      <c r="W70" s="257"/>
      <c r="X70" s="374"/>
      <c r="Y70" s="256"/>
      <c r="Z70" s="257"/>
      <c r="AA70" s="257"/>
      <c r="AB70" s="374"/>
      <c r="AC70" s="256"/>
      <c r="AD70" s="257"/>
      <c r="AE70" s="257"/>
      <c r="AF70" s="374"/>
      <c r="AG70" s="256"/>
      <c r="AH70" s="257"/>
      <c r="AI70" s="257"/>
      <c r="AJ70" s="374"/>
      <c r="AK70" s="375"/>
      <c r="AL70" s="376"/>
      <c r="AM70" s="376"/>
      <c r="AN70" s="376"/>
      <c r="AO70" s="377"/>
      <c r="AP70" s="378"/>
      <c r="AQ70" s="378"/>
      <c r="AR70" s="379"/>
      <c r="AS70" s="377"/>
      <c r="AT70" s="378"/>
      <c r="AU70" s="378"/>
      <c r="AV70" s="379"/>
      <c r="AW70" s="377"/>
      <c r="AX70" s="378"/>
      <c r="AY70" s="378"/>
      <c r="AZ70" s="379"/>
      <c r="BA70" s="377"/>
      <c r="BB70" s="378"/>
      <c r="BC70" s="378"/>
      <c r="BD70" s="379"/>
      <c r="BE70" s="377"/>
      <c r="BF70" s="378"/>
      <c r="BG70" s="378"/>
      <c r="BH70" s="379"/>
      <c r="BI70" s="377"/>
      <c r="BJ70" s="378"/>
      <c r="BK70" s="378"/>
      <c r="BL70" s="379"/>
      <c r="BM70" s="377"/>
      <c r="BN70" s="378"/>
      <c r="BO70" s="378"/>
      <c r="BP70" s="379"/>
      <c r="BQ70" s="259" t="n">
        <f aca="false">SUM(Rezultati!E70:BP70)</f>
        <v>0</v>
      </c>
      <c r="BR70" s="260" t="n">
        <f aca="false">COUNT(Rezultati!E70:BP70)</f>
        <v>0</v>
      </c>
      <c r="BS70" s="207"/>
      <c r="BT70" s="272" t="str">
        <f aca="false">Rezultati!BQ70/Rezultati!BR70</f>
        <v>#DIV/0!</v>
      </c>
      <c r="BU70" s="209"/>
      <c r="BV70" s="174" t="n">
        <f aca="false">B70</f>
        <v>0</v>
      </c>
      <c r="BW70" s="175"/>
      <c r="BX70" s="175"/>
      <c r="BY70" s="175"/>
      <c r="BZ70" s="175"/>
      <c r="CA70" s="175"/>
      <c r="CB70" s="175"/>
      <c r="CC70" s="175"/>
      <c r="CD70" s="175"/>
      <c r="CE70" s="210"/>
      <c r="CF70" s="176"/>
      <c r="CG70" s="176"/>
      <c r="CH70" s="176"/>
      <c r="CI70" s="176"/>
      <c r="CJ70" s="176"/>
      <c r="CK70" s="176"/>
      <c r="CL70" s="176"/>
      <c r="CM70" s="176"/>
      <c r="CN70" s="176"/>
      <c r="CO70" s="176"/>
      <c r="CP70" s="176"/>
    </row>
    <row r="71" customFormat="false" ht="15.75" hidden="false" customHeight="true" outlineLevel="0" collapsed="false">
      <c r="A71" s="261" t="str">
        <f aca="false">Punkti!A32</f>
        <v>CAPAROL</v>
      </c>
      <c r="B71" s="192" t="s">
        <v>100</v>
      </c>
      <c r="C71" s="193" t="n">
        <v>0</v>
      </c>
      <c r="D71" s="262" t="n">
        <f aca="false">Rezultati!C71*Rezultati!BR71</f>
        <v>0</v>
      </c>
      <c r="E71" s="354"/>
      <c r="F71" s="355"/>
      <c r="G71" s="355"/>
      <c r="H71" s="356"/>
      <c r="I71" s="354"/>
      <c r="J71" s="355"/>
      <c r="K71" s="355"/>
      <c r="L71" s="356"/>
      <c r="M71" s="354"/>
      <c r="N71" s="355"/>
      <c r="O71" s="355"/>
      <c r="P71" s="356"/>
      <c r="Q71" s="354"/>
      <c r="R71" s="355"/>
      <c r="S71" s="355"/>
      <c r="T71" s="356"/>
      <c r="U71" s="354"/>
      <c r="V71" s="355"/>
      <c r="W71" s="355"/>
      <c r="X71" s="356"/>
      <c r="Y71" s="354"/>
      <c r="Z71" s="355"/>
      <c r="AA71" s="355"/>
      <c r="AB71" s="356"/>
      <c r="AC71" s="354"/>
      <c r="AD71" s="355"/>
      <c r="AE71" s="355"/>
      <c r="AF71" s="356"/>
      <c r="AG71" s="354"/>
      <c r="AH71" s="355"/>
      <c r="AI71" s="355"/>
      <c r="AJ71" s="356"/>
      <c r="AK71" s="359"/>
      <c r="AL71" s="360"/>
      <c r="AM71" s="360"/>
      <c r="AN71" s="361"/>
      <c r="AO71" s="357"/>
      <c r="AP71" s="358"/>
      <c r="AQ71" s="358"/>
      <c r="AR71" s="358"/>
      <c r="AS71" s="359"/>
      <c r="AT71" s="360"/>
      <c r="AU71" s="360"/>
      <c r="AV71" s="361"/>
      <c r="AW71" s="359"/>
      <c r="AX71" s="360"/>
      <c r="AY71" s="360"/>
      <c r="AZ71" s="361"/>
      <c r="BA71" s="359"/>
      <c r="BB71" s="360"/>
      <c r="BC71" s="360"/>
      <c r="BD71" s="361"/>
      <c r="BE71" s="359"/>
      <c r="BF71" s="360"/>
      <c r="BG71" s="360"/>
      <c r="BH71" s="361"/>
      <c r="BI71" s="359"/>
      <c r="BJ71" s="360"/>
      <c r="BK71" s="360"/>
      <c r="BL71" s="361"/>
      <c r="BM71" s="359"/>
      <c r="BN71" s="360"/>
      <c r="BO71" s="360"/>
      <c r="BP71" s="361"/>
      <c r="BQ71" s="205" t="n">
        <f aca="false">SUM(Rezultati!E71:BP71)</f>
        <v>0</v>
      </c>
      <c r="BR71" s="206" t="n">
        <f aca="false">COUNT(Rezultati!E71:BP71)</f>
        <v>0</v>
      </c>
      <c r="BS71" s="207" t="n">
        <f aca="false">SUM((Rezultati!BQ71+Rezultati!BQ72+Rezultati!BQ73+Rezultati!BQ74+Rezultati!BQ75+Rezultati!BQ76+Rezultati!BQ77)/(Rezultati!BR71+Rezultati!BR72+Rezultati!BR73+Rezultati!BR74+Rezultati!BR75+Rezultati!BR76+Rezultati!BR77))</f>
        <v>171.583333333333</v>
      </c>
      <c r="BT71" s="272" t="e">
        <f aca="false">Rezultati!BQ71/Rezultati!BR71</f>
        <v>#DIV/0!</v>
      </c>
      <c r="BU71" s="209" t="str">
        <f aca="false">AO2</f>
        <v>CAPAROL</v>
      </c>
      <c r="BV71" s="174" t="str">
        <f aca="false">B71</f>
        <v>Gints Adakovskis</v>
      </c>
      <c r="BW71" s="175"/>
      <c r="BX71" s="175"/>
      <c r="BY71" s="175"/>
      <c r="BZ71" s="175"/>
      <c r="CA71" s="175"/>
      <c r="CB71" s="175"/>
      <c r="CC71" s="175"/>
      <c r="CD71" s="175"/>
      <c r="CE71" s="210"/>
      <c r="CF71" s="176"/>
      <c r="CG71" s="176"/>
      <c r="CH71" s="176"/>
      <c r="CI71" s="176"/>
      <c r="CJ71" s="176"/>
      <c r="CK71" s="176"/>
      <c r="CL71" s="176"/>
      <c r="CM71" s="176"/>
      <c r="CN71" s="176"/>
      <c r="CO71" s="176"/>
      <c r="CP71" s="176"/>
    </row>
    <row r="72" customFormat="false" ht="15.75" hidden="false" customHeight="true" outlineLevel="0" collapsed="false">
      <c r="A72" s="191" t="s">
        <v>45</v>
      </c>
      <c r="B72" s="211" t="s">
        <v>101</v>
      </c>
      <c r="C72" s="212" t="n">
        <v>0</v>
      </c>
      <c r="D72" s="194" t="n">
        <f aca="false">Rezultati!C72*Rezultati!BR72</f>
        <v>0</v>
      </c>
      <c r="E72" s="362"/>
      <c r="F72" s="363"/>
      <c r="G72" s="363"/>
      <c r="H72" s="364"/>
      <c r="I72" s="362"/>
      <c r="J72" s="363"/>
      <c r="K72" s="363"/>
      <c r="L72" s="364"/>
      <c r="M72" s="362"/>
      <c r="N72" s="363"/>
      <c r="O72" s="363"/>
      <c r="P72" s="364"/>
      <c r="Q72" s="362"/>
      <c r="R72" s="363"/>
      <c r="S72" s="363"/>
      <c r="T72" s="364"/>
      <c r="U72" s="362"/>
      <c r="V72" s="363"/>
      <c r="W72" s="363"/>
      <c r="X72" s="364"/>
      <c r="Y72" s="362"/>
      <c r="Z72" s="363"/>
      <c r="AA72" s="363"/>
      <c r="AB72" s="364"/>
      <c r="AC72" s="362"/>
      <c r="AD72" s="363"/>
      <c r="AE72" s="363"/>
      <c r="AF72" s="364"/>
      <c r="AG72" s="362"/>
      <c r="AH72" s="363"/>
      <c r="AI72" s="363"/>
      <c r="AJ72" s="364"/>
      <c r="AK72" s="365"/>
      <c r="AL72" s="366"/>
      <c r="AM72" s="366"/>
      <c r="AN72" s="367"/>
      <c r="AO72" s="357"/>
      <c r="AP72" s="358"/>
      <c r="AQ72" s="358"/>
      <c r="AR72" s="358"/>
      <c r="AS72" s="365"/>
      <c r="AT72" s="366"/>
      <c r="AU72" s="366"/>
      <c r="AV72" s="367"/>
      <c r="AW72" s="365"/>
      <c r="AX72" s="366"/>
      <c r="AY72" s="366"/>
      <c r="AZ72" s="367"/>
      <c r="BA72" s="365" t="n">
        <v>170</v>
      </c>
      <c r="BB72" s="366" t="n">
        <v>122</v>
      </c>
      <c r="BC72" s="366" t="n">
        <v>128</v>
      </c>
      <c r="BD72" s="367" t="n">
        <v>132</v>
      </c>
      <c r="BE72" s="368"/>
      <c r="BF72" s="369"/>
      <c r="BG72" s="369"/>
      <c r="BH72" s="370"/>
      <c r="BI72" s="365"/>
      <c r="BJ72" s="366"/>
      <c r="BK72" s="366"/>
      <c r="BL72" s="367"/>
      <c r="BM72" s="365"/>
      <c r="BN72" s="366"/>
      <c r="BO72" s="366"/>
      <c r="BP72" s="367"/>
      <c r="BQ72" s="223" t="n">
        <f aca="false">SUM(Rezultati!E72:BP72)</f>
        <v>552</v>
      </c>
      <c r="BR72" s="224" t="n">
        <f aca="false">COUNT(Rezultati!E72:BP72)</f>
        <v>4</v>
      </c>
      <c r="BS72" s="207"/>
      <c r="BT72" s="272" t="n">
        <f aca="false">Rezultati!BQ72/Rezultati!BR72</f>
        <v>138</v>
      </c>
      <c r="BU72" s="209"/>
      <c r="BV72" s="174" t="str">
        <f aca="false">B72</f>
        <v>Andris Karkliņš</v>
      </c>
      <c r="BW72" s="175"/>
      <c r="BX72" s="175"/>
      <c r="BY72" s="175"/>
      <c r="BZ72" s="175"/>
      <c r="CA72" s="175"/>
      <c r="CB72" s="175"/>
      <c r="CC72" s="175"/>
      <c r="CD72" s="175"/>
      <c r="CE72" s="210"/>
      <c r="CF72" s="176"/>
      <c r="CG72" s="176"/>
      <c r="CH72" s="176"/>
      <c r="CI72" s="176"/>
      <c r="CJ72" s="176"/>
      <c r="CK72" s="176"/>
      <c r="CL72" s="176"/>
      <c r="CM72" s="176"/>
      <c r="CN72" s="176"/>
      <c r="CO72" s="176"/>
      <c r="CP72" s="176"/>
    </row>
    <row r="73" customFormat="false" ht="15.75" hidden="false" customHeight="true" outlineLevel="0" collapsed="false">
      <c r="A73" s="315" t="s">
        <v>45</v>
      </c>
      <c r="B73" s="316" t="s">
        <v>102</v>
      </c>
      <c r="C73" s="317" t="n">
        <v>8</v>
      </c>
      <c r="D73" s="318" t="n">
        <f aca="false">Rezultati!C73*Rezultati!BR73</f>
        <v>32</v>
      </c>
      <c r="E73" s="362"/>
      <c r="F73" s="363"/>
      <c r="G73" s="363"/>
      <c r="H73" s="364"/>
      <c r="I73" s="362"/>
      <c r="J73" s="363"/>
      <c r="K73" s="363"/>
      <c r="L73" s="364"/>
      <c r="M73" s="362"/>
      <c r="N73" s="363"/>
      <c r="O73" s="363"/>
      <c r="P73" s="364"/>
      <c r="Q73" s="362"/>
      <c r="R73" s="363"/>
      <c r="S73" s="363"/>
      <c r="T73" s="364"/>
      <c r="U73" s="362"/>
      <c r="V73" s="363"/>
      <c r="W73" s="363"/>
      <c r="X73" s="364"/>
      <c r="Y73" s="362"/>
      <c r="Z73" s="363"/>
      <c r="AA73" s="363"/>
      <c r="AB73" s="364"/>
      <c r="AC73" s="362"/>
      <c r="AD73" s="363"/>
      <c r="AE73" s="363"/>
      <c r="AF73" s="364"/>
      <c r="AG73" s="362"/>
      <c r="AH73" s="363"/>
      <c r="AI73" s="363"/>
      <c r="AJ73" s="364"/>
      <c r="AK73" s="368"/>
      <c r="AL73" s="369"/>
      <c r="AM73" s="369"/>
      <c r="AN73" s="370"/>
      <c r="AO73" s="357"/>
      <c r="AP73" s="358"/>
      <c r="AQ73" s="358"/>
      <c r="AR73" s="358"/>
      <c r="AS73" s="368"/>
      <c r="AT73" s="369"/>
      <c r="AU73" s="369"/>
      <c r="AV73" s="370"/>
      <c r="AW73" s="368"/>
      <c r="AX73" s="369"/>
      <c r="AY73" s="369"/>
      <c r="AZ73" s="370"/>
      <c r="BA73" s="368" t="n">
        <v>230</v>
      </c>
      <c r="BB73" s="369" t="n">
        <v>180</v>
      </c>
      <c r="BC73" s="369" t="n">
        <v>180</v>
      </c>
      <c r="BD73" s="370" t="n">
        <v>203</v>
      </c>
      <c r="BE73" s="368"/>
      <c r="BF73" s="369"/>
      <c r="BG73" s="369"/>
      <c r="BH73" s="370"/>
      <c r="BI73" s="368"/>
      <c r="BJ73" s="369"/>
      <c r="BK73" s="369"/>
      <c r="BL73" s="370"/>
      <c r="BM73" s="368"/>
      <c r="BN73" s="369"/>
      <c r="BO73" s="369"/>
      <c r="BP73" s="370"/>
      <c r="BQ73" s="223" t="n">
        <f aca="false">SUM(Rezultati!E73:BP73)</f>
        <v>793</v>
      </c>
      <c r="BR73" s="224" t="n">
        <f aca="false">COUNT(Rezultati!E73:BP73)</f>
        <v>4</v>
      </c>
      <c r="BS73" s="207"/>
      <c r="BT73" s="272" t="n">
        <f aca="false">Rezultati!BQ73/Rezultati!BR73-8</f>
        <v>190.25</v>
      </c>
      <c r="BU73" s="209"/>
      <c r="BV73" s="174" t="str">
        <f aca="false">B73</f>
        <v>Haralds Zeidmanis</v>
      </c>
      <c r="BW73" s="175"/>
      <c r="BX73" s="175"/>
      <c r="BY73" s="175"/>
      <c r="BZ73" s="175"/>
      <c r="CA73" s="175"/>
      <c r="CB73" s="175"/>
      <c r="CC73" s="175"/>
      <c r="CD73" s="175"/>
      <c r="CE73" s="210"/>
      <c r="CF73" s="176"/>
      <c r="CG73" s="176"/>
      <c r="CH73" s="176"/>
      <c r="CI73" s="176"/>
      <c r="CJ73" s="176"/>
      <c r="CK73" s="176"/>
      <c r="CL73" s="176"/>
      <c r="CM73" s="176"/>
      <c r="CN73" s="176"/>
      <c r="CO73" s="176"/>
      <c r="CP73" s="176"/>
    </row>
    <row r="74" customFormat="false" ht="15.75" hidden="false" customHeight="true" outlineLevel="0" collapsed="false">
      <c r="A74" s="191" t="s">
        <v>45</v>
      </c>
      <c r="B74" s="225" t="s">
        <v>103</v>
      </c>
      <c r="C74" s="239" t="n">
        <v>0</v>
      </c>
      <c r="D74" s="194" t="n">
        <f aca="false">Rezultati!C74*Rezultati!BR74</f>
        <v>0</v>
      </c>
      <c r="E74" s="362"/>
      <c r="F74" s="363"/>
      <c r="G74" s="363"/>
      <c r="H74" s="364"/>
      <c r="I74" s="362"/>
      <c r="J74" s="363"/>
      <c r="K74" s="363"/>
      <c r="L74" s="364"/>
      <c r="M74" s="362"/>
      <c r="N74" s="363"/>
      <c r="O74" s="363"/>
      <c r="P74" s="364"/>
      <c r="Q74" s="362"/>
      <c r="R74" s="363"/>
      <c r="S74" s="363"/>
      <c r="T74" s="364"/>
      <c r="U74" s="362"/>
      <c r="V74" s="363"/>
      <c r="W74" s="363"/>
      <c r="X74" s="364"/>
      <c r="Y74" s="362"/>
      <c r="Z74" s="363"/>
      <c r="AA74" s="363"/>
      <c r="AB74" s="364"/>
      <c r="AC74" s="362"/>
      <c r="AD74" s="363"/>
      <c r="AE74" s="363"/>
      <c r="AF74" s="364"/>
      <c r="AG74" s="362"/>
      <c r="AH74" s="363"/>
      <c r="AI74" s="363"/>
      <c r="AJ74" s="364"/>
      <c r="AK74" s="368"/>
      <c r="AL74" s="369"/>
      <c r="AM74" s="369"/>
      <c r="AN74" s="370"/>
      <c r="AO74" s="357"/>
      <c r="AP74" s="358"/>
      <c r="AQ74" s="358"/>
      <c r="AR74" s="358"/>
      <c r="AS74" s="368"/>
      <c r="AT74" s="369"/>
      <c r="AU74" s="369"/>
      <c r="AV74" s="370"/>
      <c r="AW74" s="368"/>
      <c r="AX74" s="369"/>
      <c r="AY74" s="369"/>
      <c r="AZ74" s="370"/>
      <c r="BA74" s="368" t="n">
        <v>190</v>
      </c>
      <c r="BB74" s="369" t="n">
        <v>154</v>
      </c>
      <c r="BC74" s="369" t="n">
        <v>183</v>
      </c>
      <c r="BD74" s="370" t="n">
        <v>187</v>
      </c>
      <c r="BE74" s="368"/>
      <c r="BF74" s="369"/>
      <c r="BG74" s="369"/>
      <c r="BH74" s="370"/>
      <c r="BI74" s="368"/>
      <c r="BJ74" s="369"/>
      <c r="BK74" s="369"/>
      <c r="BL74" s="370"/>
      <c r="BM74" s="368"/>
      <c r="BN74" s="369"/>
      <c r="BO74" s="369"/>
      <c r="BP74" s="370"/>
      <c r="BQ74" s="223" t="n">
        <f aca="false">SUM(Rezultati!E74:BP74)</f>
        <v>714</v>
      </c>
      <c r="BR74" s="224" t="n">
        <f aca="false">COUNT(Rezultati!E74:BP74)</f>
        <v>4</v>
      </c>
      <c r="BS74" s="207"/>
      <c r="BT74" s="272" t="n">
        <f aca="false">Rezultati!BQ74/Rezultati!BR74</f>
        <v>178.5</v>
      </c>
      <c r="BU74" s="209"/>
      <c r="BV74" s="174" t="str">
        <f aca="false">B74</f>
        <v>Jānis Cekuls</v>
      </c>
      <c r="BW74" s="175"/>
      <c r="BX74" s="175"/>
      <c r="BY74" s="175"/>
      <c r="BZ74" s="175"/>
      <c r="CA74" s="175"/>
      <c r="CB74" s="175"/>
      <c r="CC74" s="175"/>
      <c r="CD74" s="175"/>
      <c r="CE74" s="210"/>
      <c r="CF74" s="176"/>
      <c r="CG74" s="176"/>
      <c r="CH74" s="176"/>
      <c r="CI74" s="176"/>
      <c r="CJ74" s="176"/>
      <c r="CK74" s="176"/>
      <c r="CL74" s="176"/>
      <c r="CM74" s="176"/>
      <c r="CN74" s="176"/>
      <c r="CO74" s="176"/>
      <c r="CP74" s="176"/>
    </row>
    <row r="75" customFormat="false" ht="15.75" hidden="false" customHeight="true" outlineLevel="0" collapsed="false">
      <c r="A75" s="191" t="s">
        <v>45</v>
      </c>
      <c r="B75" s="225"/>
      <c r="C75" s="239" t="n">
        <v>0</v>
      </c>
      <c r="D75" s="194" t="n">
        <f aca="false">Rezultati!C75*Rezultati!BR75</f>
        <v>0</v>
      </c>
      <c r="E75" s="371"/>
      <c r="F75" s="372"/>
      <c r="G75" s="372"/>
      <c r="H75" s="373"/>
      <c r="I75" s="371"/>
      <c r="J75" s="372"/>
      <c r="K75" s="372"/>
      <c r="L75" s="373"/>
      <c r="M75" s="371"/>
      <c r="N75" s="372"/>
      <c r="O75" s="372"/>
      <c r="P75" s="373"/>
      <c r="Q75" s="371"/>
      <c r="R75" s="372"/>
      <c r="S75" s="372"/>
      <c r="T75" s="373"/>
      <c r="U75" s="371"/>
      <c r="V75" s="372"/>
      <c r="W75" s="372"/>
      <c r="X75" s="373"/>
      <c r="Y75" s="371"/>
      <c r="Z75" s="372"/>
      <c r="AA75" s="372"/>
      <c r="AB75" s="373"/>
      <c r="AC75" s="371"/>
      <c r="AD75" s="372"/>
      <c r="AE75" s="372"/>
      <c r="AF75" s="373"/>
      <c r="AG75" s="371"/>
      <c r="AH75" s="372"/>
      <c r="AI75" s="372"/>
      <c r="AJ75" s="373"/>
      <c r="AK75" s="368"/>
      <c r="AL75" s="369"/>
      <c r="AM75" s="369"/>
      <c r="AN75" s="370"/>
      <c r="AO75" s="357"/>
      <c r="AP75" s="358"/>
      <c r="AQ75" s="358"/>
      <c r="AR75" s="358"/>
      <c r="AS75" s="368"/>
      <c r="AT75" s="369"/>
      <c r="AU75" s="369"/>
      <c r="AV75" s="370"/>
      <c r="AW75" s="368"/>
      <c r="AX75" s="369"/>
      <c r="AY75" s="369"/>
      <c r="AZ75" s="370"/>
      <c r="BA75" s="368"/>
      <c r="BB75" s="369"/>
      <c r="BC75" s="369"/>
      <c r="BD75" s="370"/>
      <c r="BE75" s="368"/>
      <c r="BF75" s="369"/>
      <c r="BG75" s="369"/>
      <c r="BH75" s="370"/>
      <c r="BI75" s="368"/>
      <c r="BJ75" s="369"/>
      <c r="BK75" s="369"/>
      <c r="BL75" s="370"/>
      <c r="BM75" s="368"/>
      <c r="BN75" s="369"/>
      <c r="BO75" s="369"/>
      <c r="BP75" s="370"/>
      <c r="BQ75" s="223" t="n">
        <f aca="false">SUM(Rezultati!E75:BP75)</f>
        <v>0</v>
      </c>
      <c r="BR75" s="224" t="n">
        <f aca="false">COUNT(Rezultati!E75:BP75)</f>
        <v>0</v>
      </c>
      <c r="BS75" s="207"/>
      <c r="BT75" s="272" t="str">
        <f aca="false">Rezultati!BQ75/Rezultati!BR75</f>
        <v>#DIV/0!</v>
      </c>
      <c r="BU75" s="209"/>
      <c r="BV75" s="174" t="n">
        <f aca="false">B75</f>
        <v>0</v>
      </c>
      <c r="BW75" s="175"/>
      <c r="BX75" s="175"/>
      <c r="BY75" s="175"/>
      <c r="BZ75" s="175"/>
      <c r="CA75" s="175"/>
      <c r="CB75" s="175"/>
      <c r="CC75" s="175"/>
      <c r="CD75" s="175"/>
      <c r="CE75" s="210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6"/>
    </row>
    <row r="76" customFormat="false" ht="15.75" hidden="false" customHeight="true" outlineLevel="0" collapsed="false">
      <c r="A76" s="191" t="s">
        <v>45</v>
      </c>
      <c r="B76" s="225"/>
      <c r="C76" s="239" t="n">
        <v>0</v>
      </c>
      <c r="D76" s="194" t="n">
        <f aca="false">Rezultati!C76*Rezultati!BR76</f>
        <v>0</v>
      </c>
      <c r="E76" s="371"/>
      <c r="F76" s="372"/>
      <c r="G76" s="372"/>
      <c r="H76" s="373"/>
      <c r="I76" s="371"/>
      <c r="J76" s="372"/>
      <c r="K76" s="372"/>
      <c r="L76" s="373"/>
      <c r="M76" s="371"/>
      <c r="N76" s="372"/>
      <c r="O76" s="372"/>
      <c r="P76" s="373"/>
      <c r="Q76" s="371"/>
      <c r="R76" s="372"/>
      <c r="S76" s="372"/>
      <c r="T76" s="373"/>
      <c r="U76" s="371"/>
      <c r="V76" s="372"/>
      <c r="W76" s="372"/>
      <c r="X76" s="373"/>
      <c r="Y76" s="371"/>
      <c r="Z76" s="372"/>
      <c r="AA76" s="372"/>
      <c r="AB76" s="373"/>
      <c r="AC76" s="371"/>
      <c r="AD76" s="372"/>
      <c r="AE76" s="372"/>
      <c r="AF76" s="373"/>
      <c r="AG76" s="371"/>
      <c r="AH76" s="372"/>
      <c r="AI76" s="372"/>
      <c r="AJ76" s="373"/>
      <c r="AK76" s="368"/>
      <c r="AL76" s="369"/>
      <c r="AM76" s="369"/>
      <c r="AN76" s="370"/>
      <c r="AO76" s="357"/>
      <c r="AP76" s="358"/>
      <c r="AQ76" s="358"/>
      <c r="AR76" s="358"/>
      <c r="AS76" s="368"/>
      <c r="AT76" s="369"/>
      <c r="AU76" s="369"/>
      <c r="AV76" s="370"/>
      <c r="AW76" s="368"/>
      <c r="AX76" s="369"/>
      <c r="AY76" s="369"/>
      <c r="AZ76" s="370"/>
      <c r="BA76" s="368"/>
      <c r="BB76" s="369"/>
      <c r="BC76" s="369"/>
      <c r="BD76" s="370"/>
      <c r="BE76" s="368"/>
      <c r="BF76" s="369"/>
      <c r="BG76" s="369"/>
      <c r="BH76" s="370"/>
      <c r="BI76" s="368"/>
      <c r="BJ76" s="369"/>
      <c r="BK76" s="369"/>
      <c r="BL76" s="370"/>
      <c r="BM76" s="368"/>
      <c r="BN76" s="369"/>
      <c r="BO76" s="369"/>
      <c r="BP76" s="370"/>
      <c r="BQ76" s="223" t="n">
        <f aca="false">SUM(Rezultati!E76:BP76)</f>
        <v>0</v>
      </c>
      <c r="BR76" s="224" t="n">
        <f aca="false">COUNT(Rezultati!E76:BP76)</f>
        <v>0</v>
      </c>
      <c r="BS76" s="207"/>
      <c r="BT76" s="272" t="str">
        <f aca="false">(Rezultati!BQ76/Rezultati!BR76)</f>
        <v>#DIV/0!</v>
      </c>
      <c r="BU76" s="209"/>
      <c r="BV76" s="174" t="n">
        <f aca="false">B76</f>
        <v>0</v>
      </c>
      <c r="BW76" s="175"/>
      <c r="BX76" s="175"/>
      <c r="BY76" s="175"/>
      <c r="BZ76" s="175"/>
      <c r="CA76" s="175"/>
      <c r="CB76" s="175"/>
      <c r="CC76" s="175"/>
      <c r="CD76" s="175"/>
      <c r="CE76" s="210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</row>
    <row r="77" customFormat="false" ht="15.75" hidden="false" customHeight="true" outlineLevel="0" collapsed="false">
      <c r="A77" s="291" t="s">
        <v>45</v>
      </c>
      <c r="B77" s="292"/>
      <c r="C77" s="249" t="n">
        <v>0</v>
      </c>
      <c r="D77" s="250" t="n">
        <f aca="false">Rezultati!C77*Rezultati!BR77</f>
        <v>0</v>
      </c>
      <c r="E77" s="256"/>
      <c r="F77" s="257"/>
      <c r="G77" s="257"/>
      <c r="H77" s="374"/>
      <c r="I77" s="256"/>
      <c r="J77" s="257"/>
      <c r="K77" s="257"/>
      <c r="L77" s="374"/>
      <c r="M77" s="256"/>
      <c r="N77" s="257"/>
      <c r="O77" s="257"/>
      <c r="P77" s="374"/>
      <c r="Q77" s="256"/>
      <c r="R77" s="257"/>
      <c r="S77" s="257"/>
      <c r="T77" s="374"/>
      <c r="U77" s="256"/>
      <c r="V77" s="257"/>
      <c r="W77" s="257"/>
      <c r="X77" s="374"/>
      <c r="Y77" s="256"/>
      <c r="Z77" s="257"/>
      <c r="AA77" s="257"/>
      <c r="AB77" s="374"/>
      <c r="AC77" s="256"/>
      <c r="AD77" s="257"/>
      <c r="AE77" s="257"/>
      <c r="AF77" s="374"/>
      <c r="AG77" s="256"/>
      <c r="AH77" s="257"/>
      <c r="AI77" s="257"/>
      <c r="AJ77" s="374"/>
      <c r="AK77" s="377"/>
      <c r="AL77" s="378"/>
      <c r="AM77" s="378"/>
      <c r="AN77" s="379"/>
      <c r="AO77" s="375"/>
      <c r="AP77" s="376"/>
      <c r="AQ77" s="376"/>
      <c r="AR77" s="376"/>
      <c r="AS77" s="377"/>
      <c r="AT77" s="378"/>
      <c r="AU77" s="378"/>
      <c r="AV77" s="379"/>
      <c r="AW77" s="377"/>
      <c r="AX77" s="378"/>
      <c r="AY77" s="378"/>
      <c r="AZ77" s="379"/>
      <c r="BA77" s="377"/>
      <c r="BB77" s="378"/>
      <c r="BC77" s="378"/>
      <c r="BD77" s="379"/>
      <c r="BE77" s="377"/>
      <c r="BF77" s="378"/>
      <c r="BG77" s="378"/>
      <c r="BH77" s="379"/>
      <c r="BI77" s="377"/>
      <c r="BJ77" s="378"/>
      <c r="BK77" s="378"/>
      <c r="BL77" s="379"/>
      <c r="BM77" s="377"/>
      <c r="BN77" s="378"/>
      <c r="BO77" s="378"/>
      <c r="BP77" s="379"/>
      <c r="BQ77" s="259" t="n">
        <f aca="false">SUM(Rezultati!E77:BP77)</f>
        <v>0</v>
      </c>
      <c r="BR77" s="260" t="n">
        <f aca="false">COUNT(Rezultati!E77:BP77)</f>
        <v>0</v>
      </c>
      <c r="BS77" s="207"/>
      <c r="BT77" s="272" t="str">
        <f aca="false">Rezultati!BQ77/Rezultati!BR77</f>
        <v>#DIV/0!</v>
      </c>
      <c r="BU77" s="209"/>
      <c r="BV77" s="174" t="n">
        <f aca="false">B77</f>
        <v>0</v>
      </c>
      <c r="BW77" s="175"/>
      <c r="BX77" s="175"/>
      <c r="BY77" s="175"/>
      <c r="BZ77" s="175"/>
      <c r="CA77" s="175"/>
      <c r="CB77" s="175"/>
      <c r="CC77" s="175"/>
      <c r="CD77" s="175"/>
      <c r="CE77" s="210"/>
      <c r="CF77" s="176"/>
      <c r="CG77" s="176"/>
      <c r="CH77" s="176"/>
      <c r="CI77" s="176"/>
      <c r="CJ77" s="176"/>
      <c r="CK77" s="176"/>
      <c r="CL77" s="176"/>
      <c r="CM77" s="176"/>
      <c r="CN77" s="176"/>
      <c r="CO77" s="176"/>
      <c r="CP77" s="176"/>
    </row>
    <row r="78" customFormat="false" ht="15.75" hidden="false" customHeight="true" outlineLevel="0" collapsed="false">
      <c r="A78" s="261" t="str">
        <f aca="false">Punkti!A35</f>
        <v>Returned</v>
      </c>
      <c r="B78" s="211" t="s">
        <v>104</v>
      </c>
      <c r="C78" s="193" t="n">
        <v>0</v>
      </c>
      <c r="D78" s="262" t="n">
        <f aca="false">Rezultati!C78*Rezultati!BR78</f>
        <v>0</v>
      </c>
      <c r="E78" s="354"/>
      <c r="F78" s="355"/>
      <c r="G78" s="355"/>
      <c r="H78" s="356"/>
      <c r="I78" s="354"/>
      <c r="J78" s="355"/>
      <c r="K78" s="355"/>
      <c r="L78" s="356"/>
      <c r="M78" s="354"/>
      <c r="N78" s="355"/>
      <c r="O78" s="355"/>
      <c r="P78" s="356"/>
      <c r="Q78" s="354"/>
      <c r="R78" s="355"/>
      <c r="S78" s="355"/>
      <c r="T78" s="356"/>
      <c r="U78" s="354"/>
      <c r="V78" s="355"/>
      <c r="W78" s="355"/>
      <c r="X78" s="356"/>
      <c r="Y78" s="354"/>
      <c r="Z78" s="355"/>
      <c r="AA78" s="355"/>
      <c r="AB78" s="356"/>
      <c r="AC78" s="354"/>
      <c r="AD78" s="355"/>
      <c r="AE78" s="355"/>
      <c r="AF78" s="356"/>
      <c r="AG78" s="354"/>
      <c r="AH78" s="355"/>
      <c r="AI78" s="355"/>
      <c r="AJ78" s="356"/>
      <c r="AK78" s="359"/>
      <c r="AL78" s="360"/>
      <c r="AM78" s="360"/>
      <c r="AN78" s="361"/>
      <c r="AO78" s="359"/>
      <c r="AP78" s="360"/>
      <c r="AQ78" s="360"/>
      <c r="AR78" s="361"/>
      <c r="AS78" s="357"/>
      <c r="AT78" s="358"/>
      <c r="AU78" s="358"/>
      <c r="AV78" s="358"/>
      <c r="AW78" s="359"/>
      <c r="AX78" s="360"/>
      <c r="AY78" s="360"/>
      <c r="AZ78" s="361"/>
      <c r="BA78" s="359"/>
      <c r="BB78" s="360"/>
      <c r="BC78" s="360"/>
      <c r="BD78" s="361"/>
      <c r="BE78" s="359"/>
      <c r="BF78" s="360"/>
      <c r="BG78" s="360"/>
      <c r="BH78" s="361"/>
      <c r="BI78" s="359"/>
      <c r="BJ78" s="360"/>
      <c r="BK78" s="360"/>
      <c r="BL78" s="361"/>
      <c r="BM78" s="359" t="n">
        <v>157</v>
      </c>
      <c r="BN78" s="360" t="n">
        <v>155</v>
      </c>
      <c r="BO78" s="360" t="n">
        <v>182</v>
      </c>
      <c r="BP78" s="361" t="n">
        <v>168</v>
      </c>
      <c r="BQ78" s="205" t="n">
        <f aca="false">SUM(Rezultati!E78:BP78)</f>
        <v>662</v>
      </c>
      <c r="BR78" s="206" t="n">
        <f aca="false">COUNT(Rezultati!E78:BP78)</f>
        <v>4</v>
      </c>
      <c r="BS78" s="207" t="n">
        <f aca="false">SUM((Rezultati!BQ78+Rezultati!BQ79+Rezultati!BQ80+Rezultati!BQ81+Rezultati!BQ82+Rezultati!BQ83+Rezultati!BQ84)/(Rezultati!BR78+Rezultati!BR79+Rezultati!BR80+Rezultati!BR81+Rezultati!BR82+Rezultati!BR83+Rezultati!BR84))</f>
        <v>164.166666666667</v>
      </c>
      <c r="BT78" s="272" t="n">
        <f aca="false">Rezultati!BQ78/Rezultati!BR78</f>
        <v>165.5</v>
      </c>
      <c r="BU78" s="209" t="str">
        <f aca="false">AS2</f>
        <v>Returned</v>
      </c>
      <c r="BV78" s="174" t="str">
        <f aca="false">B78</f>
        <v>Maksims Aleksejevs</v>
      </c>
      <c r="BW78" s="175"/>
      <c r="BX78" s="175"/>
      <c r="BY78" s="175"/>
      <c r="BZ78" s="175"/>
      <c r="CA78" s="175"/>
      <c r="CB78" s="175"/>
      <c r="CC78" s="175"/>
      <c r="CD78" s="175"/>
      <c r="CE78" s="210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</row>
    <row r="79" customFormat="false" ht="15.75" hidden="false" customHeight="true" outlineLevel="0" collapsed="false">
      <c r="A79" s="191" t="s">
        <v>46</v>
      </c>
      <c r="B79" s="211" t="s">
        <v>105</v>
      </c>
      <c r="C79" s="239" t="n">
        <v>0</v>
      </c>
      <c r="D79" s="194" t="n">
        <f aca="false">Rezultati!C79*Rezultati!BR79</f>
        <v>0</v>
      </c>
      <c r="E79" s="362"/>
      <c r="F79" s="363"/>
      <c r="G79" s="363"/>
      <c r="H79" s="364"/>
      <c r="I79" s="362"/>
      <c r="J79" s="363"/>
      <c r="K79" s="363"/>
      <c r="L79" s="364"/>
      <c r="M79" s="362"/>
      <c r="N79" s="363"/>
      <c r="O79" s="363"/>
      <c r="P79" s="364"/>
      <c r="Q79" s="362"/>
      <c r="R79" s="363"/>
      <c r="S79" s="363"/>
      <c r="T79" s="364"/>
      <c r="U79" s="362"/>
      <c r="V79" s="363"/>
      <c r="W79" s="363"/>
      <c r="X79" s="364"/>
      <c r="Y79" s="362"/>
      <c r="Z79" s="363"/>
      <c r="AA79" s="363"/>
      <c r="AB79" s="364"/>
      <c r="AC79" s="362"/>
      <c r="AD79" s="363"/>
      <c r="AE79" s="363"/>
      <c r="AF79" s="364"/>
      <c r="AG79" s="362"/>
      <c r="AH79" s="363"/>
      <c r="AI79" s="363"/>
      <c r="AJ79" s="364"/>
      <c r="AK79" s="365"/>
      <c r="AL79" s="366"/>
      <c r="AM79" s="366"/>
      <c r="AN79" s="367"/>
      <c r="AO79" s="365"/>
      <c r="AP79" s="366"/>
      <c r="AQ79" s="366"/>
      <c r="AR79" s="367"/>
      <c r="AS79" s="357"/>
      <c r="AT79" s="358"/>
      <c r="AU79" s="358"/>
      <c r="AV79" s="358"/>
      <c r="AW79" s="365"/>
      <c r="AX79" s="366"/>
      <c r="AY79" s="366"/>
      <c r="AZ79" s="367"/>
      <c r="BA79" s="365"/>
      <c r="BB79" s="366"/>
      <c r="BC79" s="366"/>
      <c r="BD79" s="367"/>
      <c r="BE79" s="365"/>
      <c r="BF79" s="366"/>
      <c r="BG79" s="366"/>
      <c r="BH79" s="367"/>
      <c r="BI79" s="365"/>
      <c r="BJ79" s="366"/>
      <c r="BK79" s="366"/>
      <c r="BL79" s="367"/>
      <c r="BM79" s="365" t="n">
        <v>161</v>
      </c>
      <c r="BN79" s="366" t="n">
        <v>171</v>
      </c>
      <c r="BO79" s="366" t="n">
        <v>179</v>
      </c>
      <c r="BP79" s="367" t="n">
        <v>179</v>
      </c>
      <c r="BQ79" s="223" t="n">
        <f aca="false">SUM(Rezultati!E79:BP79)</f>
        <v>690</v>
      </c>
      <c r="BR79" s="224" t="n">
        <f aca="false">COUNT(Rezultati!E79:BP79)</f>
        <v>4</v>
      </c>
      <c r="BS79" s="207"/>
      <c r="BT79" s="272" t="n">
        <f aca="false">Rezultati!BQ79/Rezultati!BR79</f>
        <v>172.5</v>
      </c>
      <c r="BU79" s="209"/>
      <c r="BV79" s="174" t="str">
        <f aca="false">B79</f>
        <v>Aleksandrs Komars</v>
      </c>
      <c r="BW79" s="175"/>
      <c r="BX79" s="175"/>
      <c r="BY79" s="175"/>
      <c r="BZ79" s="175"/>
      <c r="CA79" s="175"/>
      <c r="CB79" s="175"/>
      <c r="CC79" s="175"/>
      <c r="CD79" s="175"/>
      <c r="CE79" s="210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6"/>
    </row>
    <row r="80" customFormat="false" ht="15.75" hidden="false" customHeight="true" outlineLevel="0" collapsed="false">
      <c r="A80" s="191" t="s">
        <v>46</v>
      </c>
      <c r="B80" s="211" t="s">
        <v>106</v>
      </c>
      <c r="C80" s="239" t="n">
        <v>0</v>
      </c>
      <c r="D80" s="194" t="n">
        <f aca="false">Rezultati!C80*Rezultati!BR80</f>
        <v>0</v>
      </c>
      <c r="E80" s="362"/>
      <c r="F80" s="363"/>
      <c r="G80" s="363"/>
      <c r="H80" s="364"/>
      <c r="I80" s="362"/>
      <c r="J80" s="363"/>
      <c r="K80" s="363"/>
      <c r="L80" s="364"/>
      <c r="M80" s="362"/>
      <c r="N80" s="363"/>
      <c r="O80" s="363"/>
      <c r="P80" s="364"/>
      <c r="Q80" s="362"/>
      <c r="R80" s="363"/>
      <c r="S80" s="363"/>
      <c r="T80" s="364"/>
      <c r="U80" s="362"/>
      <c r="V80" s="363"/>
      <c r="W80" s="363"/>
      <c r="X80" s="364"/>
      <c r="Y80" s="362"/>
      <c r="Z80" s="363"/>
      <c r="AA80" s="363"/>
      <c r="AB80" s="364"/>
      <c r="AC80" s="362"/>
      <c r="AD80" s="363"/>
      <c r="AE80" s="363"/>
      <c r="AF80" s="364"/>
      <c r="AG80" s="362"/>
      <c r="AH80" s="363"/>
      <c r="AI80" s="363"/>
      <c r="AJ80" s="364"/>
      <c r="AK80" s="368"/>
      <c r="AL80" s="369"/>
      <c r="AM80" s="369"/>
      <c r="AN80" s="370"/>
      <c r="AO80" s="368"/>
      <c r="AP80" s="369"/>
      <c r="AQ80" s="369"/>
      <c r="AR80" s="370"/>
      <c r="AS80" s="357"/>
      <c r="AT80" s="358"/>
      <c r="AU80" s="358"/>
      <c r="AV80" s="358"/>
      <c r="AW80" s="368"/>
      <c r="AX80" s="369"/>
      <c r="AY80" s="369"/>
      <c r="AZ80" s="370"/>
      <c r="BA80" s="368"/>
      <c r="BB80" s="369"/>
      <c r="BC80" s="369"/>
      <c r="BD80" s="370"/>
      <c r="BE80" s="368"/>
      <c r="BF80" s="369"/>
      <c r="BG80" s="369"/>
      <c r="BH80" s="370"/>
      <c r="BI80" s="368"/>
      <c r="BJ80" s="369"/>
      <c r="BK80" s="369"/>
      <c r="BL80" s="370"/>
      <c r="BM80" s="368" t="n">
        <v>185</v>
      </c>
      <c r="BN80" s="369" t="n">
        <v>135</v>
      </c>
      <c r="BO80" s="369" t="n">
        <v>132</v>
      </c>
      <c r="BP80" s="370" t="n">
        <v>166</v>
      </c>
      <c r="BQ80" s="223" t="n">
        <f aca="false">SUM(Rezultati!E80:BP80)</f>
        <v>618</v>
      </c>
      <c r="BR80" s="224" t="n">
        <f aca="false">COUNT(Rezultati!E80:BP80)</f>
        <v>4</v>
      </c>
      <c r="BS80" s="207"/>
      <c r="BT80" s="272" t="n">
        <f aca="false">Rezultati!BQ80/Rezultati!BR80</f>
        <v>154.5</v>
      </c>
      <c r="BU80" s="209"/>
      <c r="BV80" s="174" t="str">
        <f aca="false">B80</f>
        <v>Aleksandrs Aleksejevs</v>
      </c>
      <c r="BW80" s="175"/>
      <c r="BX80" s="175"/>
      <c r="BY80" s="175"/>
      <c r="BZ80" s="175"/>
      <c r="CA80" s="175"/>
      <c r="CB80" s="175"/>
      <c r="CC80" s="175"/>
      <c r="CD80" s="175"/>
      <c r="CE80" s="210"/>
      <c r="CF80" s="176"/>
      <c r="CG80" s="176"/>
      <c r="CH80" s="176"/>
      <c r="CI80" s="176"/>
      <c r="CJ80" s="176"/>
      <c r="CK80" s="176"/>
      <c r="CL80" s="176"/>
      <c r="CM80" s="176"/>
      <c r="CN80" s="176"/>
      <c r="CO80" s="176"/>
      <c r="CP80" s="176"/>
    </row>
    <row r="81" customFormat="false" ht="15.75" hidden="false" customHeight="true" outlineLevel="0" collapsed="false">
      <c r="A81" s="191" t="s">
        <v>46</v>
      </c>
      <c r="B81" s="211" t="s">
        <v>90</v>
      </c>
      <c r="C81" s="239" t="n">
        <v>0</v>
      </c>
      <c r="D81" s="194" t="n">
        <f aca="false">Rezultati!C81*Rezultati!BR81</f>
        <v>0</v>
      </c>
      <c r="E81" s="362"/>
      <c r="F81" s="363"/>
      <c r="G81" s="363"/>
      <c r="H81" s="364"/>
      <c r="I81" s="362"/>
      <c r="J81" s="363"/>
      <c r="K81" s="363"/>
      <c r="L81" s="364"/>
      <c r="M81" s="362"/>
      <c r="N81" s="363"/>
      <c r="O81" s="363"/>
      <c r="P81" s="364"/>
      <c r="Q81" s="362"/>
      <c r="R81" s="363"/>
      <c r="S81" s="363"/>
      <c r="T81" s="364"/>
      <c r="U81" s="362"/>
      <c r="V81" s="363"/>
      <c r="W81" s="363"/>
      <c r="X81" s="364"/>
      <c r="Y81" s="362"/>
      <c r="Z81" s="363"/>
      <c r="AA81" s="363"/>
      <c r="AB81" s="364"/>
      <c r="AC81" s="362"/>
      <c r="AD81" s="363"/>
      <c r="AE81" s="363"/>
      <c r="AF81" s="364"/>
      <c r="AG81" s="362"/>
      <c r="AH81" s="363"/>
      <c r="AI81" s="363"/>
      <c r="AJ81" s="364"/>
      <c r="AK81" s="368"/>
      <c r="AL81" s="369"/>
      <c r="AM81" s="369"/>
      <c r="AN81" s="370"/>
      <c r="AO81" s="368"/>
      <c r="AP81" s="369"/>
      <c r="AQ81" s="369"/>
      <c r="AR81" s="370"/>
      <c r="AS81" s="357"/>
      <c r="AT81" s="358"/>
      <c r="AU81" s="358"/>
      <c r="AV81" s="358"/>
      <c r="AW81" s="368"/>
      <c r="AX81" s="369"/>
      <c r="AY81" s="369"/>
      <c r="AZ81" s="370"/>
      <c r="BA81" s="368"/>
      <c r="BB81" s="369"/>
      <c r="BC81" s="369"/>
      <c r="BD81" s="370"/>
      <c r="BE81" s="368"/>
      <c r="BF81" s="369"/>
      <c r="BG81" s="369"/>
      <c r="BH81" s="370"/>
      <c r="BI81" s="368"/>
      <c r="BJ81" s="369"/>
      <c r="BK81" s="369"/>
      <c r="BL81" s="370"/>
      <c r="BM81" s="368"/>
      <c r="BN81" s="369"/>
      <c r="BO81" s="369"/>
      <c r="BP81" s="370"/>
      <c r="BQ81" s="223" t="n">
        <f aca="false">SUM(Rezultati!E81:BP81)</f>
        <v>0</v>
      </c>
      <c r="BR81" s="224" t="n">
        <f aca="false">COUNT(Rezultati!E81:BP81)</f>
        <v>0</v>
      </c>
      <c r="BS81" s="207"/>
      <c r="BT81" s="272" t="str">
        <f aca="false">Rezultati!BQ81/Rezultati!BR81</f>
        <v>#DIV/0!</v>
      </c>
      <c r="BU81" s="209"/>
      <c r="BV81" s="174" t="str">
        <f aca="false">B81</f>
        <v>aklais rezultāts</v>
      </c>
      <c r="BW81" s="175"/>
      <c r="BX81" s="175"/>
      <c r="BY81" s="175"/>
      <c r="BZ81" s="175"/>
      <c r="CA81" s="175"/>
      <c r="CB81" s="175"/>
      <c r="CC81" s="175"/>
      <c r="CD81" s="175"/>
      <c r="CE81" s="210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6"/>
    </row>
    <row r="82" customFormat="false" ht="15.75" hidden="false" customHeight="true" outlineLevel="0" collapsed="false">
      <c r="A82" s="191" t="s">
        <v>46</v>
      </c>
      <c r="B82" s="225"/>
      <c r="C82" s="239" t="n">
        <v>0</v>
      </c>
      <c r="D82" s="194" t="n">
        <f aca="false">Rezultati!C82*Rezultati!BR82</f>
        <v>0</v>
      </c>
      <c r="E82" s="371"/>
      <c r="F82" s="372"/>
      <c r="G82" s="372"/>
      <c r="H82" s="373"/>
      <c r="I82" s="371"/>
      <c r="J82" s="372"/>
      <c r="K82" s="372"/>
      <c r="L82" s="373"/>
      <c r="M82" s="371"/>
      <c r="N82" s="372"/>
      <c r="O82" s="372"/>
      <c r="P82" s="373"/>
      <c r="Q82" s="371"/>
      <c r="R82" s="372"/>
      <c r="S82" s="372"/>
      <c r="T82" s="373"/>
      <c r="U82" s="371"/>
      <c r="V82" s="372"/>
      <c r="W82" s="372"/>
      <c r="X82" s="373"/>
      <c r="Y82" s="371"/>
      <c r="Z82" s="372"/>
      <c r="AA82" s="372"/>
      <c r="AB82" s="373"/>
      <c r="AC82" s="371"/>
      <c r="AD82" s="372"/>
      <c r="AE82" s="372"/>
      <c r="AF82" s="373"/>
      <c r="AG82" s="371"/>
      <c r="AH82" s="372"/>
      <c r="AI82" s="372"/>
      <c r="AJ82" s="373"/>
      <c r="AK82" s="368"/>
      <c r="AL82" s="369"/>
      <c r="AM82" s="369"/>
      <c r="AN82" s="370"/>
      <c r="AO82" s="368"/>
      <c r="AP82" s="369"/>
      <c r="AQ82" s="369"/>
      <c r="AR82" s="370"/>
      <c r="AS82" s="357"/>
      <c r="AT82" s="358"/>
      <c r="AU82" s="358"/>
      <c r="AV82" s="358"/>
      <c r="AW82" s="368"/>
      <c r="AX82" s="369"/>
      <c r="AY82" s="369"/>
      <c r="AZ82" s="370"/>
      <c r="BA82" s="368"/>
      <c r="BB82" s="369"/>
      <c r="BC82" s="369"/>
      <c r="BD82" s="370"/>
      <c r="BE82" s="368"/>
      <c r="BF82" s="369"/>
      <c r="BG82" s="369"/>
      <c r="BH82" s="370"/>
      <c r="BI82" s="368"/>
      <c r="BJ82" s="369"/>
      <c r="BK82" s="369"/>
      <c r="BL82" s="370"/>
      <c r="BM82" s="368"/>
      <c r="BN82" s="369"/>
      <c r="BO82" s="369"/>
      <c r="BP82" s="370"/>
      <c r="BQ82" s="223" t="n">
        <f aca="false">SUM(Rezultati!E82:BP82)</f>
        <v>0</v>
      </c>
      <c r="BR82" s="224" t="n">
        <f aca="false">COUNT(Rezultati!E82:BP82)</f>
        <v>0</v>
      </c>
      <c r="BS82" s="207"/>
      <c r="BT82" s="272" t="str">
        <f aca="false">Rezultati!BQ82/Rezultati!BR82</f>
        <v>#DIV/0!</v>
      </c>
      <c r="BU82" s="209"/>
      <c r="BV82" s="174" t="n">
        <f aca="false">B82</f>
        <v>0</v>
      </c>
      <c r="BW82" s="175"/>
      <c r="BX82" s="175"/>
      <c r="BY82" s="175"/>
      <c r="BZ82" s="175"/>
      <c r="CA82" s="175"/>
      <c r="CB82" s="175"/>
      <c r="CC82" s="175"/>
      <c r="CD82" s="175"/>
      <c r="CE82" s="210"/>
      <c r="CF82" s="176"/>
      <c r="CG82" s="176"/>
      <c r="CH82" s="176"/>
      <c r="CI82" s="176"/>
      <c r="CJ82" s="176"/>
      <c r="CK82" s="176"/>
      <c r="CL82" s="176"/>
      <c r="CM82" s="176"/>
      <c r="CN82" s="176"/>
      <c r="CO82" s="176"/>
      <c r="CP82" s="176"/>
    </row>
    <row r="83" customFormat="false" ht="16.5" hidden="false" customHeight="true" outlineLevel="0" collapsed="false">
      <c r="A83" s="291" t="s">
        <v>46</v>
      </c>
      <c r="B83" s="238"/>
      <c r="C83" s="248" t="n">
        <v>0</v>
      </c>
      <c r="D83" s="194" t="n">
        <f aca="false">Rezultati!C83*Rezultati!BR83</f>
        <v>0</v>
      </c>
      <c r="E83" s="371"/>
      <c r="F83" s="372"/>
      <c r="G83" s="372"/>
      <c r="H83" s="373"/>
      <c r="I83" s="371"/>
      <c r="J83" s="372"/>
      <c r="K83" s="372"/>
      <c r="L83" s="373"/>
      <c r="M83" s="371"/>
      <c r="N83" s="372"/>
      <c r="O83" s="372"/>
      <c r="P83" s="373"/>
      <c r="Q83" s="371"/>
      <c r="R83" s="372"/>
      <c r="S83" s="372"/>
      <c r="T83" s="373"/>
      <c r="U83" s="371"/>
      <c r="V83" s="372"/>
      <c r="W83" s="372"/>
      <c r="X83" s="373"/>
      <c r="Y83" s="371"/>
      <c r="Z83" s="372"/>
      <c r="AA83" s="372"/>
      <c r="AB83" s="373"/>
      <c r="AC83" s="371"/>
      <c r="AD83" s="372"/>
      <c r="AE83" s="372"/>
      <c r="AF83" s="373"/>
      <c r="AG83" s="371"/>
      <c r="AH83" s="372"/>
      <c r="AI83" s="372"/>
      <c r="AJ83" s="373"/>
      <c r="AK83" s="368"/>
      <c r="AL83" s="369"/>
      <c r="AM83" s="369"/>
      <c r="AN83" s="370"/>
      <c r="AO83" s="368"/>
      <c r="AP83" s="369"/>
      <c r="AQ83" s="369"/>
      <c r="AR83" s="370"/>
      <c r="AS83" s="357"/>
      <c r="AT83" s="358"/>
      <c r="AU83" s="358"/>
      <c r="AV83" s="358"/>
      <c r="AW83" s="368"/>
      <c r="AX83" s="369"/>
      <c r="AY83" s="369"/>
      <c r="AZ83" s="370"/>
      <c r="BA83" s="368"/>
      <c r="BB83" s="369"/>
      <c r="BC83" s="369"/>
      <c r="BD83" s="370"/>
      <c r="BE83" s="368"/>
      <c r="BF83" s="369"/>
      <c r="BG83" s="369"/>
      <c r="BH83" s="370"/>
      <c r="BI83" s="368"/>
      <c r="BJ83" s="369"/>
      <c r="BK83" s="369"/>
      <c r="BL83" s="370"/>
      <c r="BM83" s="368"/>
      <c r="BN83" s="369"/>
      <c r="BO83" s="369"/>
      <c r="BP83" s="370"/>
      <c r="BQ83" s="223" t="n">
        <f aca="false">SUM(Rezultati!E83:BP83)</f>
        <v>0</v>
      </c>
      <c r="BR83" s="224" t="n">
        <f aca="false">COUNT(Rezultati!E83:BP83)</f>
        <v>0</v>
      </c>
      <c r="BS83" s="207"/>
      <c r="BT83" s="272" t="str">
        <f aca="false">Rezultati!BQ83/Rezultati!BR83</f>
        <v>#DIV/0!</v>
      </c>
      <c r="BU83" s="209"/>
      <c r="BV83" s="174" t="n">
        <f aca="false">B83</f>
        <v>0</v>
      </c>
      <c r="BW83" s="175"/>
      <c r="BX83" s="175"/>
      <c r="BY83" s="175"/>
      <c r="BZ83" s="175"/>
      <c r="CA83" s="175"/>
      <c r="CB83" s="175"/>
      <c r="CC83" s="175"/>
      <c r="CD83" s="175"/>
      <c r="CE83" s="210"/>
      <c r="CF83" s="176"/>
      <c r="CG83" s="176"/>
      <c r="CH83" s="176"/>
      <c r="CI83" s="176"/>
      <c r="CJ83" s="176"/>
      <c r="CK83" s="176"/>
      <c r="CL83" s="176"/>
      <c r="CM83" s="176"/>
      <c r="CN83" s="176"/>
      <c r="CO83" s="176"/>
      <c r="CP83" s="176"/>
    </row>
    <row r="84" customFormat="false" ht="16.5" hidden="false" customHeight="true" outlineLevel="0" collapsed="false">
      <c r="A84" s="303" t="s">
        <v>46</v>
      </c>
      <c r="B84" s="304"/>
      <c r="C84" s="249" t="n">
        <v>0</v>
      </c>
      <c r="D84" s="250" t="n">
        <f aca="false">Rezultati!C84*Rezultati!BR84</f>
        <v>0</v>
      </c>
      <c r="E84" s="256"/>
      <c r="F84" s="257"/>
      <c r="G84" s="257"/>
      <c r="H84" s="374"/>
      <c r="I84" s="256"/>
      <c r="J84" s="257"/>
      <c r="K84" s="257"/>
      <c r="L84" s="374"/>
      <c r="M84" s="256"/>
      <c r="N84" s="257"/>
      <c r="O84" s="257"/>
      <c r="P84" s="374"/>
      <c r="Q84" s="256"/>
      <c r="R84" s="257"/>
      <c r="S84" s="257"/>
      <c r="T84" s="374"/>
      <c r="U84" s="256"/>
      <c r="V84" s="257"/>
      <c r="W84" s="257"/>
      <c r="X84" s="374"/>
      <c r="Y84" s="256"/>
      <c r="Z84" s="257"/>
      <c r="AA84" s="257"/>
      <c r="AB84" s="374"/>
      <c r="AC84" s="256"/>
      <c r="AD84" s="257"/>
      <c r="AE84" s="257"/>
      <c r="AF84" s="374"/>
      <c r="AG84" s="256"/>
      <c r="AH84" s="257"/>
      <c r="AI84" s="257"/>
      <c r="AJ84" s="374"/>
      <c r="AK84" s="377"/>
      <c r="AL84" s="378"/>
      <c r="AM84" s="378"/>
      <c r="AN84" s="379"/>
      <c r="AO84" s="377"/>
      <c r="AP84" s="378"/>
      <c r="AQ84" s="378"/>
      <c r="AR84" s="379"/>
      <c r="AS84" s="375"/>
      <c r="AT84" s="376"/>
      <c r="AU84" s="376"/>
      <c r="AV84" s="376"/>
      <c r="AW84" s="377"/>
      <c r="AX84" s="378"/>
      <c r="AY84" s="378"/>
      <c r="AZ84" s="379"/>
      <c r="BA84" s="377"/>
      <c r="BB84" s="378"/>
      <c r="BC84" s="378"/>
      <c r="BD84" s="379"/>
      <c r="BE84" s="377"/>
      <c r="BF84" s="378"/>
      <c r="BG84" s="378"/>
      <c r="BH84" s="379"/>
      <c r="BI84" s="380"/>
      <c r="BJ84" s="381"/>
      <c r="BK84" s="381"/>
      <c r="BL84" s="382"/>
      <c r="BM84" s="377"/>
      <c r="BN84" s="378"/>
      <c r="BO84" s="378"/>
      <c r="BP84" s="379"/>
      <c r="BQ84" s="259" t="n">
        <f aca="false">SUM(Rezultati!E84:BP84)</f>
        <v>0</v>
      </c>
      <c r="BR84" s="260" t="n">
        <f aca="false">COUNT(Rezultati!E84:BP84)</f>
        <v>0</v>
      </c>
      <c r="BS84" s="207"/>
      <c r="BT84" s="272" t="str">
        <f aca="false">Rezultati!BQ84/Rezultati!BR84</f>
        <v>#DIV/0!</v>
      </c>
      <c r="BU84" s="209"/>
      <c r="BV84" s="174" t="n">
        <f aca="false">B84</f>
        <v>0</v>
      </c>
      <c r="BW84" s="175"/>
      <c r="BX84" s="175"/>
      <c r="BY84" s="175"/>
      <c r="BZ84" s="175"/>
      <c r="CA84" s="175"/>
      <c r="CB84" s="175"/>
      <c r="CC84" s="175"/>
      <c r="CD84" s="175"/>
      <c r="CE84" s="210"/>
      <c r="CF84" s="176"/>
      <c r="CG84" s="176"/>
      <c r="CH84" s="176"/>
      <c r="CI84" s="176"/>
      <c r="CJ84" s="176"/>
      <c r="CK84" s="176"/>
      <c r="CL84" s="176"/>
      <c r="CM84" s="176"/>
      <c r="CN84" s="176"/>
      <c r="CO84" s="176"/>
      <c r="CP84" s="176"/>
    </row>
    <row r="85" customFormat="false" ht="16.5" hidden="false" customHeight="true" outlineLevel="0" collapsed="false">
      <c r="A85" s="383" t="str">
        <f aca="false">Punkti!A38</f>
        <v>Korness</v>
      </c>
      <c r="B85" s="273"/>
      <c r="C85" s="384" t="n">
        <v>8</v>
      </c>
      <c r="D85" s="385" t="n">
        <f aca="false">Rezultati!C85*Rezultati!BR85</f>
        <v>0</v>
      </c>
      <c r="E85" s="354"/>
      <c r="F85" s="355"/>
      <c r="G85" s="355"/>
      <c r="H85" s="356"/>
      <c r="I85" s="354"/>
      <c r="J85" s="355"/>
      <c r="K85" s="355"/>
      <c r="L85" s="356"/>
      <c r="M85" s="354"/>
      <c r="N85" s="355"/>
      <c r="O85" s="355"/>
      <c r="P85" s="356"/>
      <c r="Q85" s="354"/>
      <c r="R85" s="355"/>
      <c r="S85" s="355"/>
      <c r="T85" s="356"/>
      <c r="U85" s="354"/>
      <c r="V85" s="355"/>
      <c r="W85" s="355"/>
      <c r="X85" s="356"/>
      <c r="Y85" s="354"/>
      <c r="Z85" s="355"/>
      <c r="AA85" s="355"/>
      <c r="AB85" s="356"/>
      <c r="AC85" s="354"/>
      <c r="AD85" s="355"/>
      <c r="AE85" s="355"/>
      <c r="AF85" s="356"/>
      <c r="AG85" s="354"/>
      <c r="AH85" s="355"/>
      <c r="AI85" s="355"/>
      <c r="AJ85" s="356"/>
      <c r="AK85" s="359"/>
      <c r="AL85" s="360"/>
      <c r="AM85" s="360"/>
      <c r="AN85" s="361"/>
      <c r="AO85" s="359"/>
      <c r="AP85" s="360"/>
      <c r="AQ85" s="360"/>
      <c r="AR85" s="361"/>
      <c r="AS85" s="359"/>
      <c r="AT85" s="360"/>
      <c r="AU85" s="360"/>
      <c r="AV85" s="361"/>
      <c r="AW85" s="357"/>
      <c r="AX85" s="358"/>
      <c r="AY85" s="358"/>
      <c r="AZ85" s="358"/>
      <c r="BA85" s="359"/>
      <c r="BB85" s="360"/>
      <c r="BC85" s="360"/>
      <c r="BD85" s="361"/>
      <c r="BE85" s="359"/>
      <c r="BF85" s="360"/>
      <c r="BG85" s="360"/>
      <c r="BH85" s="361"/>
      <c r="BI85" s="359"/>
      <c r="BJ85" s="360"/>
      <c r="BK85" s="360"/>
      <c r="BL85" s="386"/>
      <c r="BM85" s="387"/>
      <c r="BN85" s="360"/>
      <c r="BO85" s="360"/>
      <c r="BP85" s="361"/>
      <c r="BQ85" s="205" t="n">
        <f aca="false">SUM(Rezultati!E85:BP85)</f>
        <v>0</v>
      </c>
      <c r="BR85" s="206" t="n">
        <f aca="false">COUNT(Rezultati!E85:BP85)</f>
        <v>0</v>
      </c>
      <c r="BS85" s="207" t="n">
        <f aca="false">SUM((Rezultati!BQ85+Rezultati!BQ86+Rezultati!BQ87+Rezultati!BQ88+Rezultati!BQ89+Rezultati!BQ90+Rezultati!BQ91)/(Rezultati!BR85+Rezultati!BR86+Rezultati!BR87+Rezultati!BR88+Rezultati!BR89+Rezultati!BR90+Rezultati!BR91))</f>
        <v>179.666666666667</v>
      </c>
      <c r="BT85" s="272" t="str">
        <f aca="false">Rezultati!BQ85/Rezultati!BR85-8</f>
        <v>#DIV/0!</v>
      </c>
      <c r="BU85" s="209" t="str">
        <f aca="false">AW2</f>
        <v>Korness</v>
      </c>
      <c r="BV85" s="174" t="n">
        <f aca="false">B85</f>
        <v>0</v>
      </c>
      <c r="BW85" s="175"/>
      <c r="BX85" s="175"/>
      <c r="BY85" s="175"/>
      <c r="BZ85" s="175"/>
      <c r="CA85" s="175"/>
      <c r="CB85" s="175"/>
      <c r="CC85" s="175"/>
      <c r="CD85" s="175"/>
      <c r="CE85" s="210"/>
      <c r="CF85" s="176"/>
      <c r="CG85" s="176"/>
      <c r="CH85" s="176"/>
      <c r="CI85" s="176"/>
      <c r="CJ85" s="176"/>
      <c r="CK85" s="176"/>
      <c r="CL85" s="176"/>
      <c r="CM85" s="176"/>
      <c r="CN85" s="176"/>
      <c r="CO85" s="176"/>
      <c r="CP85" s="176"/>
    </row>
    <row r="86" customFormat="false" ht="16.5" hidden="false" customHeight="true" outlineLevel="0" collapsed="false">
      <c r="A86" s="191" t="s">
        <v>47</v>
      </c>
      <c r="B86" s="225" t="s">
        <v>100</v>
      </c>
      <c r="C86" s="239" t="n">
        <v>0</v>
      </c>
      <c r="D86" s="194" t="n">
        <f aca="false">Rezultati!C86*Rezultati!BR86</f>
        <v>0</v>
      </c>
      <c r="E86" s="362"/>
      <c r="F86" s="363"/>
      <c r="G86" s="363"/>
      <c r="H86" s="364"/>
      <c r="I86" s="362"/>
      <c r="J86" s="363"/>
      <c r="K86" s="363"/>
      <c r="L86" s="364"/>
      <c r="M86" s="362"/>
      <c r="N86" s="363"/>
      <c r="O86" s="363"/>
      <c r="P86" s="364"/>
      <c r="Q86" s="362"/>
      <c r="R86" s="363"/>
      <c r="S86" s="363"/>
      <c r="T86" s="364"/>
      <c r="U86" s="362"/>
      <c r="V86" s="363"/>
      <c r="W86" s="363"/>
      <c r="X86" s="364"/>
      <c r="Y86" s="362"/>
      <c r="Z86" s="363"/>
      <c r="AA86" s="363"/>
      <c r="AB86" s="364"/>
      <c r="AC86" s="362"/>
      <c r="AD86" s="363"/>
      <c r="AE86" s="363"/>
      <c r="AF86" s="364"/>
      <c r="AG86" s="362"/>
      <c r="AH86" s="363"/>
      <c r="AI86" s="363"/>
      <c r="AJ86" s="364"/>
      <c r="AK86" s="365"/>
      <c r="AL86" s="366"/>
      <c r="AM86" s="366"/>
      <c r="AN86" s="367"/>
      <c r="AO86" s="365"/>
      <c r="AP86" s="366"/>
      <c r="AQ86" s="366"/>
      <c r="AR86" s="367"/>
      <c r="AS86" s="365"/>
      <c r="AT86" s="366"/>
      <c r="AU86" s="366"/>
      <c r="AV86" s="367"/>
      <c r="AW86" s="357"/>
      <c r="AX86" s="358"/>
      <c r="AY86" s="358"/>
      <c r="AZ86" s="358"/>
      <c r="BA86" s="365"/>
      <c r="BB86" s="366"/>
      <c r="BC86" s="366"/>
      <c r="BD86" s="367"/>
      <c r="BE86" s="365" t="n">
        <v>124</v>
      </c>
      <c r="BF86" s="366" t="n">
        <v>180</v>
      </c>
      <c r="BG86" s="366" t="n">
        <v>158</v>
      </c>
      <c r="BH86" s="367" t="n">
        <v>176</v>
      </c>
      <c r="BI86" s="365"/>
      <c r="BJ86" s="366"/>
      <c r="BK86" s="366"/>
      <c r="BL86" s="388"/>
      <c r="BM86" s="389"/>
      <c r="BN86" s="366"/>
      <c r="BO86" s="366"/>
      <c r="BP86" s="367"/>
      <c r="BQ86" s="223" t="n">
        <f aca="false">SUM(Rezultati!E86:BP86)</f>
        <v>638</v>
      </c>
      <c r="BR86" s="224" t="n">
        <f aca="false">COUNT(Rezultati!E86:BP86)</f>
        <v>4</v>
      </c>
      <c r="BS86" s="207"/>
      <c r="BT86" s="272" t="n">
        <f aca="false">Rezultati!BQ86/Rezultati!BR86</f>
        <v>159.5</v>
      </c>
      <c r="BU86" s="209"/>
      <c r="BV86" s="174" t="str">
        <f aca="false">B86</f>
        <v>Gints Adakovskis</v>
      </c>
      <c r="BW86" s="175"/>
      <c r="BX86" s="176"/>
      <c r="BY86" s="176"/>
      <c r="BZ86" s="176"/>
      <c r="CA86" s="176"/>
      <c r="CB86" s="176"/>
      <c r="CC86" s="176"/>
      <c r="CD86" s="176"/>
      <c r="CE86" s="175"/>
      <c r="CF86" s="176"/>
      <c r="CG86" s="176"/>
      <c r="CH86" s="176"/>
      <c r="CI86" s="176"/>
      <c r="CJ86" s="176"/>
      <c r="CK86" s="176"/>
      <c r="CL86" s="176"/>
      <c r="CM86" s="176"/>
      <c r="CN86" s="176"/>
      <c r="CO86" s="176"/>
      <c r="CP86" s="176"/>
    </row>
    <row r="87" customFormat="false" ht="16.5" hidden="false" customHeight="true" outlineLevel="0" collapsed="false">
      <c r="A87" s="191" t="s">
        <v>47</v>
      </c>
      <c r="B87" s="225" t="s">
        <v>107</v>
      </c>
      <c r="C87" s="239" t="n">
        <v>0</v>
      </c>
      <c r="D87" s="194" t="n">
        <f aca="false">Rezultati!C87*Rezultati!BR87</f>
        <v>0</v>
      </c>
      <c r="E87" s="362"/>
      <c r="F87" s="363"/>
      <c r="G87" s="363"/>
      <c r="H87" s="364"/>
      <c r="I87" s="362"/>
      <c r="J87" s="363"/>
      <c r="K87" s="363"/>
      <c r="L87" s="364"/>
      <c r="M87" s="362"/>
      <c r="N87" s="363"/>
      <c r="O87" s="363"/>
      <c r="P87" s="364"/>
      <c r="Q87" s="362"/>
      <c r="R87" s="363"/>
      <c r="S87" s="363"/>
      <c r="T87" s="364"/>
      <c r="U87" s="362"/>
      <c r="V87" s="363"/>
      <c r="W87" s="363"/>
      <c r="X87" s="364"/>
      <c r="Y87" s="362"/>
      <c r="Z87" s="363"/>
      <c r="AA87" s="363"/>
      <c r="AB87" s="364"/>
      <c r="AC87" s="362"/>
      <c r="AD87" s="363"/>
      <c r="AE87" s="363"/>
      <c r="AF87" s="364"/>
      <c r="AG87" s="362"/>
      <c r="AH87" s="363"/>
      <c r="AI87" s="363"/>
      <c r="AJ87" s="364"/>
      <c r="AK87" s="368"/>
      <c r="AL87" s="369"/>
      <c r="AM87" s="369"/>
      <c r="AN87" s="370"/>
      <c r="AO87" s="368"/>
      <c r="AP87" s="369"/>
      <c r="AQ87" s="369"/>
      <c r="AR87" s="370"/>
      <c r="AS87" s="368"/>
      <c r="AT87" s="369"/>
      <c r="AU87" s="369"/>
      <c r="AV87" s="370"/>
      <c r="AW87" s="357"/>
      <c r="AX87" s="358"/>
      <c r="AY87" s="358"/>
      <c r="AZ87" s="358"/>
      <c r="BA87" s="368"/>
      <c r="BB87" s="369"/>
      <c r="BC87" s="369"/>
      <c r="BD87" s="370"/>
      <c r="BE87" s="368" t="n">
        <v>189</v>
      </c>
      <c r="BF87" s="369" t="n">
        <v>171</v>
      </c>
      <c r="BG87" s="369" t="n">
        <v>147</v>
      </c>
      <c r="BH87" s="370" t="n">
        <v>178</v>
      </c>
      <c r="BI87" s="365"/>
      <c r="BJ87" s="366"/>
      <c r="BK87" s="366"/>
      <c r="BL87" s="388"/>
      <c r="BM87" s="390"/>
      <c r="BN87" s="369"/>
      <c r="BO87" s="369"/>
      <c r="BP87" s="370"/>
      <c r="BQ87" s="223" t="n">
        <f aca="false">SUM(Rezultati!E87:BP87)</f>
        <v>685</v>
      </c>
      <c r="BR87" s="224" t="n">
        <f aca="false">COUNT(Rezultati!E87:BP87)</f>
        <v>4</v>
      </c>
      <c r="BS87" s="207"/>
      <c r="BT87" s="272" t="n">
        <f aca="false">Rezultati!BQ87/Rezultati!BR87</f>
        <v>171.25</v>
      </c>
      <c r="BU87" s="209"/>
      <c r="BV87" s="174" t="str">
        <f aca="false">B87</f>
        <v>Valdis Skudra</v>
      </c>
      <c r="BW87" s="175"/>
      <c r="BX87" s="176"/>
      <c r="BY87" s="176"/>
      <c r="BZ87" s="176"/>
      <c r="CA87" s="176"/>
      <c r="CB87" s="176"/>
      <c r="CC87" s="176"/>
      <c r="CD87" s="176"/>
      <c r="CE87" s="175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6"/>
    </row>
    <row r="88" customFormat="false" ht="16.5" hidden="false" customHeight="true" outlineLevel="0" collapsed="false">
      <c r="A88" s="191" t="s">
        <v>47</v>
      </c>
      <c r="B88" s="225" t="s">
        <v>108</v>
      </c>
      <c r="C88" s="239" t="n">
        <v>0</v>
      </c>
      <c r="D88" s="194" t="n">
        <f aca="false">Rezultati!C88*Rezultati!BR88</f>
        <v>0</v>
      </c>
      <c r="E88" s="362"/>
      <c r="F88" s="363"/>
      <c r="G88" s="363"/>
      <c r="H88" s="364"/>
      <c r="I88" s="362"/>
      <c r="J88" s="363"/>
      <c r="K88" s="363"/>
      <c r="L88" s="364"/>
      <c r="M88" s="362"/>
      <c r="N88" s="363"/>
      <c r="O88" s="363"/>
      <c r="P88" s="364"/>
      <c r="Q88" s="362"/>
      <c r="R88" s="363"/>
      <c r="S88" s="363"/>
      <c r="T88" s="364"/>
      <c r="U88" s="362"/>
      <c r="V88" s="363"/>
      <c r="W88" s="363"/>
      <c r="X88" s="364"/>
      <c r="Y88" s="362"/>
      <c r="Z88" s="363"/>
      <c r="AA88" s="363"/>
      <c r="AB88" s="364"/>
      <c r="AC88" s="362"/>
      <c r="AD88" s="363"/>
      <c r="AE88" s="363"/>
      <c r="AF88" s="364"/>
      <c r="AG88" s="362"/>
      <c r="AH88" s="363"/>
      <c r="AI88" s="363"/>
      <c r="AJ88" s="364"/>
      <c r="AK88" s="368"/>
      <c r="AL88" s="369"/>
      <c r="AM88" s="369"/>
      <c r="AN88" s="370"/>
      <c r="AO88" s="368"/>
      <c r="AP88" s="369"/>
      <c r="AQ88" s="369"/>
      <c r="AR88" s="370"/>
      <c r="AS88" s="368"/>
      <c r="AT88" s="369"/>
      <c r="AU88" s="369"/>
      <c r="AV88" s="370"/>
      <c r="AW88" s="357"/>
      <c r="AX88" s="358"/>
      <c r="AY88" s="358"/>
      <c r="AZ88" s="358"/>
      <c r="BA88" s="368"/>
      <c r="BB88" s="369"/>
      <c r="BC88" s="369"/>
      <c r="BD88" s="370"/>
      <c r="BE88" s="368" t="n">
        <v>205</v>
      </c>
      <c r="BF88" s="391" t="n">
        <v>223</v>
      </c>
      <c r="BG88" s="369" t="n">
        <v>224</v>
      </c>
      <c r="BH88" s="370" t="n">
        <v>181</v>
      </c>
      <c r="BI88" s="368"/>
      <c r="BJ88" s="369"/>
      <c r="BK88" s="369"/>
      <c r="BL88" s="392"/>
      <c r="BM88" s="390"/>
      <c r="BN88" s="369"/>
      <c r="BO88" s="369"/>
      <c r="BP88" s="370"/>
      <c r="BQ88" s="223" t="n">
        <f aca="false">SUM(Rezultati!E88:BP88)</f>
        <v>833</v>
      </c>
      <c r="BR88" s="224" t="n">
        <f aca="false">COUNT(Rezultati!E88:BP88)</f>
        <v>4</v>
      </c>
      <c r="BS88" s="207"/>
      <c r="BT88" s="272" t="n">
        <f aca="false">Rezultati!BQ88/Rezultati!BR88</f>
        <v>208.25</v>
      </c>
      <c r="BU88" s="209"/>
      <c r="BV88" s="174" t="str">
        <f aca="false">B88</f>
        <v>Sigutis Briedis</v>
      </c>
      <c r="BW88" s="175"/>
      <c r="BX88" s="176"/>
      <c r="BY88" s="176"/>
      <c r="BZ88" s="176"/>
      <c r="CA88" s="176"/>
      <c r="CB88" s="176"/>
      <c r="CC88" s="176"/>
      <c r="CD88" s="176"/>
      <c r="CE88" s="175"/>
      <c r="CF88" s="176"/>
      <c r="CG88" s="176"/>
      <c r="CH88" s="176"/>
      <c r="CI88" s="176"/>
      <c r="CJ88" s="176"/>
      <c r="CK88" s="176"/>
      <c r="CL88" s="176"/>
      <c r="CM88" s="176"/>
      <c r="CN88" s="176"/>
      <c r="CO88" s="176"/>
      <c r="CP88" s="176"/>
    </row>
    <row r="89" customFormat="false" ht="16.5" hidden="false" customHeight="true" outlineLevel="0" collapsed="false">
      <c r="A89" s="191" t="s">
        <v>47</v>
      </c>
      <c r="B89" s="225"/>
      <c r="C89" s="239" t="n">
        <v>0</v>
      </c>
      <c r="D89" s="194" t="n">
        <f aca="false">Rezultati!C89*Rezultati!BR89</f>
        <v>0</v>
      </c>
      <c r="E89" s="371"/>
      <c r="F89" s="372"/>
      <c r="G89" s="372"/>
      <c r="H89" s="373"/>
      <c r="I89" s="371"/>
      <c r="J89" s="372"/>
      <c r="K89" s="372"/>
      <c r="L89" s="373"/>
      <c r="M89" s="371"/>
      <c r="N89" s="372"/>
      <c r="O89" s="372"/>
      <c r="P89" s="373"/>
      <c r="Q89" s="371"/>
      <c r="R89" s="372"/>
      <c r="S89" s="372"/>
      <c r="T89" s="373"/>
      <c r="U89" s="371"/>
      <c r="V89" s="372"/>
      <c r="W89" s="372"/>
      <c r="X89" s="373"/>
      <c r="Y89" s="371"/>
      <c r="Z89" s="372"/>
      <c r="AA89" s="372"/>
      <c r="AB89" s="373"/>
      <c r="AC89" s="371"/>
      <c r="AD89" s="372"/>
      <c r="AE89" s="372"/>
      <c r="AF89" s="373"/>
      <c r="AG89" s="371"/>
      <c r="AH89" s="372"/>
      <c r="AI89" s="372"/>
      <c r="AJ89" s="373"/>
      <c r="AK89" s="368"/>
      <c r="AL89" s="369"/>
      <c r="AM89" s="369"/>
      <c r="AN89" s="370"/>
      <c r="AO89" s="368"/>
      <c r="AP89" s="369"/>
      <c r="AQ89" s="369"/>
      <c r="AR89" s="370"/>
      <c r="AS89" s="368"/>
      <c r="AT89" s="369"/>
      <c r="AU89" s="369"/>
      <c r="AV89" s="370"/>
      <c r="AW89" s="357"/>
      <c r="AX89" s="358"/>
      <c r="AY89" s="358"/>
      <c r="AZ89" s="358"/>
      <c r="BA89" s="368"/>
      <c r="BB89" s="369"/>
      <c r="BC89" s="369"/>
      <c r="BD89" s="370"/>
      <c r="BE89" s="368"/>
      <c r="BF89" s="369"/>
      <c r="BG89" s="369"/>
      <c r="BH89" s="370"/>
      <c r="BI89" s="368"/>
      <c r="BJ89" s="369"/>
      <c r="BK89" s="369"/>
      <c r="BL89" s="392"/>
      <c r="BM89" s="390"/>
      <c r="BN89" s="369"/>
      <c r="BO89" s="369"/>
      <c r="BP89" s="370"/>
      <c r="BQ89" s="223" t="n">
        <f aca="false">SUM(Rezultati!E89:BP89)</f>
        <v>0</v>
      </c>
      <c r="BR89" s="224" t="n">
        <f aca="false">COUNT(Rezultati!E89:BP89)</f>
        <v>0</v>
      </c>
      <c r="BS89" s="207"/>
      <c r="BT89" s="272" t="e">
        <f aca="false">Rezultati!BQ89/Rezultati!BR89</f>
        <v>#DIV/0!</v>
      </c>
      <c r="BU89" s="209"/>
      <c r="BV89" s="174" t="n">
        <f aca="false">B89</f>
        <v>0</v>
      </c>
      <c r="BW89" s="175"/>
      <c r="BX89" s="176"/>
      <c r="BY89" s="176"/>
      <c r="BZ89" s="176"/>
      <c r="CA89" s="176"/>
      <c r="CB89" s="176"/>
      <c r="CC89" s="176"/>
      <c r="CD89" s="176"/>
      <c r="CE89" s="175"/>
      <c r="CF89" s="176"/>
      <c r="CG89" s="176"/>
      <c r="CH89" s="176"/>
      <c r="CI89" s="176"/>
      <c r="CJ89" s="176"/>
      <c r="CK89" s="176"/>
      <c r="CL89" s="176"/>
      <c r="CM89" s="176"/>
      <c r="CN89" s="176"/>
      <c r="CO89" s="176"/>
      <c r="CP89" s="176"/>
    </row>
    <row r="90" customFormat="false" ht="16.5" hidden="false" customHeight="true" outlineLevel="0" collapsed="false">
      <c r="A90" s="191" t="s">
        <v>47</v>
      </c>
      <c r="B90" s="225"/>
      <c r="C90" s="239" t="n">
        <v>0</v>
      </c>
      <c r="D90" s="194" t="n">
        <f aca="false">Rezultati!C90*Rezultati!BR90</f>
        <v>0</v>
      </c>
      <c r="E90" s="371"/>
      <c r="F90" s="372"/>
      <c r="G90" s="372"/>
      <c r="H90" s="373"/>
      <c r="I90" s="371"/>
      <c r="J90" s="372"/>
      <c r="K90" s="372"/>
      <c r="L90" s="373"/>
      <c r="M90" s="371"/>
      <c r="N90" s="372"/>
      <c r="O90" s="372"/>
      <c r="P90" s="373"/>
      <c r="Q90" s="371"/>
      <c r="R90" s="372"/>
      <c r="S90" s="372"/>
      <c r="T90" s="373"/>
      <c r="U90" s="371"/>
      <c r="V90" s="372"/>
      <c r="W90" s="372"/>
      <c r="X90" s="373"/>
      <c r="Y90" s="371"/>
      <c r="Z90" s="372"/>
      <c r="AA90" s="372"/>
      <c r="AB90" s="373"/>
      <c r="AC90" s="371"/>
      <c r="AD90" s="372"/>
      <c r="AE90" s="372"/>
      <c r="AF90" s="373"/>
      <c r="AG90" s="371"/>
      <c r="AH90" s="372"/>
      <c r="AI90" s="372"/>
      <c r="AJ90" s="373"/>
      <c r="AK90" s="368"/>
      <c r="AL90" s="369"/>
      <c r="AM90" s="369"/>
      <c r="AN90" s="370"/>
      <c r="AO90" s="368"/>
      <c r="AP90" s="369"/>
      <c r="AQ90" s="369"/>
      <c r="AR90" s="370"/>
      <c r="AS90" s="368"/>
      <c r="AT90" s="369"/>
      <c r="AU90" s="369"/>
      <c r="AV90" s="370"/>
      <c r="AW90" s="357"/>
      <c r="AX90" s="358"/>
      <c r="AY90" s="358"/>
      <c r="AZ90" s="358"/>
      <c r="BA90" s="368"/>
      <c r="BB90" s="369"/>
      <c r="BC90" s="369"/>
      <c r="BD90" s="370"/>
      <c r="BE90" s="368"/>
      <c r="BF90" s="369"/>
      <c r="BG90" s="369"/>
      <c r="BH90" s="370"/>
      <c r="BI90" s="368"/>
      <c r="BJ90" s="369"/>
      <c r="BK90" s="369"/>
      <c r="BL90" s="392"/>
      <c r="BM90" s="390"/>
      <c r="BN90" s="369"/>
      <c r="BO90" s="369"/>
      <c r="BP90" s="370"/>
      <c r="BQ90" s="223" t="n">
        <f aca="false">SUM(Rezultati!E90:BP90)</f>
        <v>0</v>
      </c>
      <c r="BR90" s="224" t="n">
        <f aca="false">COUNT(Rezultati!E90:BP90)</f>
        <v>0</v>
      </c>
      <c r="BS90" s="207"/>
      <c r="BT90" s="272" t="e">
        <f aca="false">Rezultati!BQ90/Rezultati!BR90</f>
        <v>#DIV/0!</v>
      </c>
      <c r="BU90" s="209"/>
      <c r="BV90" s="174" t="n">
        <f aca="false">B90</f>
        <v>0</v>
      </c>
      <c r="BW90" s="175"/>
      <c r="BX90" s="176"/>
      <c r="BY90" s="176"/>
      <c r="BZ90" s="176"/>
      <c r="CA90" s="176"/>
      <c r="CB90" s="176"/>
      <c r="CC90" s="176"/>
      <c r="CD90" s="176"/>
      <c r="CE90" s="175"/>
      <c r="CF90" s="176"/>
      <c r="CG90" s="176"/>
      <c r="CH90" s="176"/>
      <c r="CI90" s="176"/>
      <c r="CJ90" s="176"/>
      <c r="CK90" s="176"/>
      <c r="CL90" s="176"/>
      <c r="CM90" s="176"/>
      <c r="CN90" s="176"/>
      <c r="CO90" s="176"/>
      <c r="CP90" s="176"/>
    </row>
    <row r="91" customFormat="false" ht="16.5" hidden="false" customHeight="true" outlineLevel="0" collapsed="false">
      <c r="A91" s="291" t="s">
        <v>47</v>
      </c>
      <c r="B91" s="238"/>
      <c r="C91" s="248" t="n">
        <v>0</v>
      </c>
      <c r="D91" s="319" t="n">
        <f aca="false">Rezultati!C91*Rezultati!BR91</f>
        <v>0</v>
      </c>
      <c r="E91" s="256"/>
      <c r="F91" s="257"/>
      <c r="G91" s="257"/>
      <c r="H91" s="374"/>
      <c r="I91" s="256"/>
      <c r="J91" s="257"/>
      <c r="K91" s="257"/>
      <c r="L91" s="374"/>
      <c r="M91" s="256"/>
      <c r="N91" s="257"/>
      <c r="O91" s="257"/>
      <c r="P91" s="374"/>
      <c r="Q91" s="256"/>
      <c r="R91" s="257"/>
      <c r="S91" s="257"/>
      <c r="T91" s="374"/>
      <c r="U91" s="256"/>
      <c r="V91" s="257"/>
      <c r="W91" s="257"/>
      <c r="X91" s="374"/>
      <c r="Y91" s="256"/>
      <c r="Z91" s="257"/>
      <c r="AA91" s="257"/>
      <c r="AB91" s="374"/>
      <c r="AC91" s="256"/>
      <c r="AD91" s="257"/>
      <c r="AE91" s="257"/>
      <c r="AF91" s="374"/>
      <c r="AG91" s="256"/>
      <c r="AH91" s="257"/>
      <c r="AI91" s="257"/>
      <c r="AJ91" s="374"/>
      <c r="AK91" s="377"/>
      <c r="AL91" s="378"/>
      <c r="AM91" s="378"/>
      <c r="AN91" s="379"/>
      <c r="AO91" s="377"/>
      <c r="AP91" s="378"/>
      <c r="AQ91" s="378"/>
      <c r="AR91" s="379"/>
      <c r="AS91" s="377"/>
      <c r="AT91" s="378"/>
      <c r="AU91" s="378"/>
      <c r="AV91" s="379"/>
      <c r="AW91" s="375"/>
      <c r="AX91" s="376"/>
      <c r="AY91" s="376"/>
      <c r="AZ91" s="376"/>
      <c r="BA91" s="377"/>
      <c r="BB91" s="378"/>
      <c r="BC91" s="378"/>
      <c r="BD91" s="379"/>
      <c r="BE91" s="377"/>
      <c r="BF91" s="378"/>
      <c r="BG91" s="378"/>
      <c r="BH91" s="379"/>
      <c r="BI91" s="377"/>
      <c r="BJ91" s="378"/>
      <c r="BK91" s="378"/>
      <c r="BL91" s="393"/>
      <c r="BM91" s="394"/>
      <c r="BN91" s="378"/>
      <c r="BO91" s="378"/>
      <c r="BP91" s="379"/>
      <c r="BQ91" s="259" t="n">
        <f aca="false">SUM(Rezultati!E91:BP91)</f>
        <v>0</v>
      </c>
      <c r="BR91" s="260" t="n">
        <f aca="false">COUNT(Rezultati!E91:BP91)</f>
        <v>0</v>
      </c>
      <c r="BS91" s="207"/>
      <c r="BT91" s="272" t="e">
        <f aca="false">Rezultati!BQ91/Rezultati!BR91</f>
        <v>#DIV/0!</v>
      </c>
      <c r="BU91" s="209"/>
      <c r="BV91" s="174" t="n">
        <f aca="false">B91</f>
        <v>0</v>
      </c>
      <c r="BW91" s="175"/>
      <c r="BX91" s="176"/>
      <c r="BY91" s="176"/>
      <c r="BZ91" s="176"/>
      <c r="CA91" s="176"/>
      <c r="CB91" s="176"/>
      <c r="CC91" s="176"/>
      <c r="CD91" s="176"/>
      <c r="CE91" s="175"/>
      <c r="CF91" s="176"/>
      <c r="CG91" s="176"/>
      <c r="CH91" s="176"/>
      <c r="CI91" s="176"/>
      <c r="CJ91" s="176"/>
      <c r="CK91" s="176"/>
      <c r="CL91" s="176"/>
      <c r="CM91" s="176"/>
      <c r="CN91" s="176"/>
      <c r="CO91" s="176"/>
      <c r="CP91" s="176"/>
    </row>
    <row r="92" customFormat="false" ht="16.5" hidden="false" customHeight="true" outlineLevel="0" collapsed="false">
      <c r="A92" s="261" t="str">
        <f aca="false">Punkti!A41</f>
        <v>Universal Services</v>
      </c>
      <c r="B92" s="192" t="s">
        <v>109</v>
      </c>
      <c r="C92" s="193" t="n">
        <v>0</v>
      </c>
      <c r="D92" s="262" t="n">
        <f aca="false">Rezultati!C92*Rezultati!BR92</f>
        <v>0</v>
      </c>
      <c r="E92" s="354"/>
      <c r="F92" s="355"/>
      <c r="G92" s="355"/>
      <c r="H92" s="356"/>
      <c r="I92" s="354"/>
      <c r="J92" s="355"/>
      <c r="K92" s="355"/>
      <c r="L92" s="356"/>
      <c r="M92" s="354"/>
      <c r="N92" s="355"/>
      <c r="O92" s="355"/>
      <c r="P92" s="356"/>
      <c r="Q92" s="354"/>
      <c r="R92" s="355"/>
      <c r="S92" s="355"/>
      <c r="T92" s="356"/>
      <c r="U92" s="354"/>
      <c r="V92" s="355"/>
      <c r="W92" s="355"/>
      <c r="X92" s="356"/>
      <c r="Y92" s="354"/>
      <c r="Z92" s="355"/>
      <c r="AA92" s="355"/>
      <c r="AB92" s="356"/>
      <c r="AC92" s="354"/>
      <c r="AD92" s="355"/>
      <c r="AE92" s="355"/>
      <c r="AF92" s="356"/>
      <c r="AG92" s="354"/>
      <c r="AH92" s="355"/>
      <c r="AI92" s="355"/>
      <c r="AJ92" s="356"/>
      <c r="AK92" s="359"/>
      <c r="AL92" s="360"/>
      <c r="AM92" s="360"/>
      <c r="AN92" s="361"/>
      <c r="AO92" s="359" t="n">
        <v>153</v>
      </c>
      <c r="AP92" s="360" t="n">
        <v>141</v>
      </c>
      <c r="AQ92" s="360" t="n">
        <v>170</v>
      </c>
      <c r="AR92" s="361" t="n">
        <v>212</v>
      </c>
      <c r="AS92" s="359"/>
      <c r="AT92" s="360"/>
      <c r="AU92" s="360"/>
      <c r="AV92" s="361"/>
      <c r="AW92" s="359"/>
      <c r="AX92" s="360"/>
      <c r="AY92" s="360"/>
      <c r="AZ92" s="361"/>
      <c r="BA92" s="357"/>
      <c r="BB92" s="358"/>
      <c r="BC92" s="358"/>
      <c r="BD92" s="358"/>
      <c r="BE92" s="359"/>
      <c r="BF92" s="360"/>
      <c r="BG92" s="360"/>
      <c r="BH92" s="361"/>
      <c r="BI92" s="365"/>
      <c r="BJ92" s="366"/>
      <c r="BK92" s="366"/>
      <c r="BL92" s="367"/>
      <c r="BM92" s="359"/>
      <c r="BN92" s="360"/>
      <c r="BO92" s="360"/>
      <c r="BP92" s="361"/>
      <c r="BQ92" s="205" t="n">
        <f aca="false">SUM(Rezultati!E92:BP92)</f>
        <v>676</v>
      </c>
      <c r="BR92" s="206" t="n">
        <f aca="false">COUNT(Rezultati!E92:BP92)</f>
        <v>4</v>
      </c>
      <c r="BS92" s="207" t="n">
        <f aca="false">SUM((Rezultati!BQ92+Rezultati!BQ93+Rezultati!BQ94+Rezultati!BQ95+Rezultati!BQ96+Rezultati!BQ97+Rezultati!BQ98)/(Rezultati!BR92+Rezultati!BR93+Rezultati!BR94+Rezultati!BR95+Rezultati!BR96+Rezultati!BR97+Rezultati!BR98))</f>
        <v>158.083333333333</v>
      </c>
      <c r="BT92" s="272" t="n">
        <f aca="false">Rezultati!BQ92/Rezultati!BR92</f>
        <v>169</v>
      </c>
      <c r="BU92" s="209" t="str">
        <f aca="false">BA2</f>
        <v>Universal Services</v>
      </c>
      <c r="BV92" s="174" t="str">
        <f aca="false">B92</f>
        <v>Rihards Meijers</v>
      </c>
      <c r="BW92" s="175"/>
      <c r="BX92" s="176"/>
      <c r="BY92" s="176"/>
      <c r="BZ92" s="176"/>
      <c r="CA92" s="176"/>
      <c r="CB92" s="176"/>
      <c r="CC92" s="176"/>
      <c r="CD92" s="176"/>
      <c r="CE92" s="175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6"/>
    </row>
    <row r="93" customFormat="false" ht="16.5" hidden="false" customHeight="true" outlineLevel="0" collapsed="false">
      <c r="A93" s="191" t="s">
        <v>43</v>
      </c>
      <c r="B93" s="211" t="s">
        <v>110</v>
      </c>
      <c r="C93" s="324" t="n">
        <v>0</v>
      </c>
      <c r="D93" s="194" t="n">
        <f aca="false">Rezultati!C93*Rezultati!BR93</f>
        <v>0</v>
      </c>
      <c r="E93" s="362"/>
      <c r="F93" s="363"/>
      <c r="G93" s="363"/>
      <c r="H93" s="364"/>
      <c r="I93" s="362"/>
      <c r="J93" s="363"/>
      <c r="K93" s="363"/>
      <c r="L93" s="364"/>
      <c r="M93" s="362"/>
      <c r="N93" s="363"/>
      <c r="O93" s="363"/>
      <c r="P93" s="364"/>
      <c r="Q93" s="362"/>
      <c r="R93" s="363"/>
      <c r="S93" s="363"/>
      <c r="T93" s="364"/>
      <c r="U93" s="362"/>
      <c r="V93" s="363"/>
      <c r="W93" s="363"/>
      <c r="X93" s="364"/>
      <c r="Y93" s="362"/>
      <c r="Z93" s="363"/>
      <c r="AA93" s="363"/>
      <c r="AB93" s="364"/>
      <c r="AC93" s="362"/>
      <c r="AD93" s="363"/>
      <c r="AE93" s="363"/>
      <c r="AF93" s="364"/>
      <c r="AG93" s="362"/>
      <c r="AH93" s="363"/>
      <c r="AI93" s="363"/>
      <c r="AJ93" s="364"/>
      <c r="AK93" s="365"/>
      <c r="AL93" s="366"/>
      <c r="AM93" s="366"/>
      <c r="AN93" s="367"/>
      <c r="AO93" s="365" t="n">
        <v>173</v>
      </c>
      <c r="AP93" s="366" t="n">
        <v>158</v>
      </c>
      <c r="AQ93" s="366" t="n">
        <v>113</v>
      </c>
      <c r="AR93" s="367" t="n">
        <v>147</v>
      </c>
      <c r="AS93" s="365"/>
      <c r="AT93" s="366"/>
      <c r="AU93" s="366"/>
      <c r="AV93" s="367"/>
      <c r="AW93" s="365"/>
      <c r="AX93" s="366"/>
      <c r="AY93" s="366"/>
      <c r="AZ93" s="367"/>
      <c r="BA93" s="357"/>
      <c r="BB93" s="358"/>
      <c r="BC93" s="358"/>
      <c r="BD93" s="358"/>
      <c r="BE93" s="365"/>
      <c r="BF93" s="366"/>
      <c r="BG93" s="366"/>
      <c r="BH93" s="367"/>
      <c r="BI93" s="365"/>
      <c r="BJ93" s="366"/>
      <c r="BK93" s="366"/>
      <c r="BL93" s="367"/>
      <c r="BM93" s="365"/>
      <c r="BN93" s="366"/>
      <c r="BO93" s="366"/>
      <c r="BP93" s="367"/>
      <c r="BQ93" s="223" t="n">
        <f aca="false">SUM(Rezultati!E93:BP93)</f>
        <v>591</v>
      </c>
      <c r="BR93" s="224" t="n">
        <f aca="false">COUNT(Rezultati!E93:BP93)</f>
        <v>4</v>
      </c>
      <c r="BS93" s="207"/>
      <c r="BT93" s="272" t="n">
        <f aca="false">Rezultati!BQ93/Rezultati!BR93</f>
        <v>147.75</v>
      </c>
      <c r="BU93" s="209"/>
      <c r="BV93" s="174" t="str">
        <f aca="false">B93</f>
        <v>Toms Remers</v>
      </c>
      <c r="BW93" s="175"/>
      <c r="BX93" s="176"/>
      <c r="BY93" s="176"/>
      <c r="BZ93" s="176"/>
      <c r="CA93" s="176"/>
      <c r="CB93" s="176"/>
      <c r="CC93" s="176"/>
      <c r="CD93" s="176"/>
      <c r="CE93" s="175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6"/>
    </row>
    <row r="94" customFormat="false" ht="15.75" hidden="false" customHeight="true" outlineLevel="0" collapsed="false">
      <c r="A94" s="345" t="s">
        <v>43</v>
      </c>
      <c r="B94" s="345"/>
      <c r="C94" s="395" t="n">
        <v>8</v>
      </c>
      <c r="D94" s="396" t="n">
        <f aca="false">Rezultati!C94*Rezultati!BR94</f>
        <v>0</v>
      </c>
      <c r="E94" s="362"/>
      <c r="F94" s="363"/>
      <c r="G94" s="363"/>
      <c r="H94" s="364"/>
      <c r="I94" s="362"/>
      <c r="J94" s="363"/>
      <c r="K94" s="363"/>
      <c r="L94" s="364"/>
      <c r="M94" s="362"/>
      <c r="N94" s="363"/>
      <c r="O94" s="363"/>
      <c r="P94" s="364"/>
      <c r="Q94" s="362"/>
      <c r="R94" s="363"/>
      <c r="S94" s="363"/>
      <c r="T94" s="364"/>
      <c r="U94" s="362"/>
      <c r="V94" s="363"/>
      <c r="W94" s="363"/>
      <c r="X94" s="364"/>
      <c r="Y94" s="362"/>
      <c r="Z94" s="363"/>
      <c r="AA94" s="363"/>
      <c r="AB94" s="364"/>
      <c r="AC94" s="362"/>
      <c r="AD94" s="363"/>
      <c r="AE94" s="363"/>
      <c r="AF94" s="364"/>
      <c r="AG94" s="362"/>
      <c r="AH94" s="363"/>
      <c r="AI94" s="363"/>
      <c r="AJ94" s="364"/>
      <c r="AK94" s="368"/>
      <c r="AL94" s="369"/>
      <c r="AM94" s="369"/>
      <c r="AN94" s="370"/>
      <c r="AO94" s="368"/>
      <c r="AP94" s="369"/>
      <c r="AQ94" s="369"/>
      <c r="AR94" s="370"/>
      <c r="AS94" s="368"/>
      <c r="AT94" s="369"/>
      <c r="AU94" s="369"/>
      <c r="AV94" s="370"/>
      <c r="AW94" s="368"/>
      <c r="AX94" s="369"/>
      <c r="AY94" s="369"/>
      <c r="AZ94" s="370"/>
      <c r="BA94" s="357"/>
      <c r="BB94" s="358"/>
      <c r="BC94" s="358"/>
      <c r="BD94" s="358"/>
      <c r="BE94" s="368"/>
      <c r="BF94" s="369"/>
      <c r="BG94" s="369"/>
      <c r="BH94" s="370"/>
      <c r="BI94" s="368"/>
      <c r="BJ94" s="369"/>
      <c r="BK94" s="369"/>
      <c r="BL94" s="370"/>
      <c r="BM94" s="368"/>
      <c r="BN94" s="369"/>
      <c r="BO94" s="369"/>
      <c r="BP94" s="370"/>
      <c r="BQ94" s="223" t="n">
        <f aca="false">SUM(Rezultati!E94:BP94)</f>
        <v>0</v>
      </c>
      <c r="BR94" s="224" t="n">
        <f aca="false">COUNT(Rezultati!E94:BP94)</f>
        <v>0</v>
      </c>
      <c r="BS94" s="207"/>
      <c r="BT94" s="272" t="e">
        <f aca="false">Rezultati!BQ94/Rezultati!BR94-8</f>
        <v>#DIV/0!</v>
      </c>
      <c r="BU94" s="209"/>
      <c r="BV94" s="174" t="n">
        <f aca="false">B94</f>
        <v>0</v>
      </c>
      <c r="BW94" s="175"/>
      <c r="BX94" s="176"/>
      <c r="BY94" s="176"/>
      <c r="BZ94" s="176"/>
      <c r="CA94" s="176"/>
      <c r="CB94" s="176"/>
      <c r="CC94" s="176"/>
      <c r="CD94" s="176"/>
      <c r="CE94" s="175"/>
      <c r="CF94" s="176"/>
      <c r="CG94" s="176"/>
      <c r="CH94" s="176"/>
      <c r="CI94" s="176"/>
      <c r="CJ94" s="176"/>
      <c r="CK94" s="176"/>
      <c r="CL94" s="176"/>
      <c r="CM94" s="176"/>
      <c r="CN94" s="176"/>
      <c r="CO94" s="176"/>
      <c r="CP94" s="176"/>
    </row>
    <row r="95" customFormat="false" ht="15.75" hidden="false" customHeight="true" outlineLevel="0" collapsed="false">
      <c r="A95" s="191" t="s">
        <v>43</v>
      </c>
      <c r="B95" s="225" t="s">
        <v>111</v>
      </c>
      <c r="C95" s="248" t="n">
        <v>0</v>
      </c>
      <c r="D95" s="194" t="n">
        <f aca="false">Rezultati!C95*Rezultati!BR95</f>
        <v>0</v>
      </c>
      <c r="E95" s="362"/>
      <c r="F95" s="363"/>
      <c r="G95" s="363"/>
      <c r="H95" s="364"/>
      <c r="I95" s="362"/>
      <c r="J95" s="363"/>
      <c r="K95" s="363"/>
      <c r="L95" s="364"/>
      <c r="M95" s="362"/>
      <c r="N95" s="363"/>
      <c r="O95" s="363"/>
      <c r="P95" s="364"/>
      <c r="Q95" s="362"/>
      <c r="R95" s="363"/>
      <c r="S95" s="363"/>
      <c r="T95" s="364"/>
      <c r="U95" s="362"/>
      <c r="V95" s="363"/>
      <c r="W95" s="363"/>
      <c r="X95" s="364"/>
      <c r="Y95" s="362"/>
      <c r="Z95" s="363"/>
      <c r="AA95" s="363"/>
      <c r="AB95" s="364"/>
      <c r="AC95" s="362"/>
      <c r="AD95" s="363"/>
      <c r="AE95" s="363"/>
      <c r="AF95" s="364"/>
      <c r="AG95" s="362"/>
      <c r="AH95" s="363"/>
      <c r="AI95" s="363"/>
      <c r="AJ95" s="364"/>
      <c r="AK95" s="368"/>
      <c r="AL95" s="369"/>
      <c r="AM95" s="369"/>
      <c r="AN95" s="370"/>
      <c r="AO95" s="368" t="n">
        <v>147</v>
      </c>
      <c r="AP95" s="369" t="n">
        <v>184</v>
      </c>
      <c r="AQ95" s="369" t="n">
        <v>142</v>
      </c>
      <c r="AR95" s="370" t="n">
        <v>157</v>
      </c>
      <c r="AS95" s="368"/>
      <c r="AT95" s="369"/>
      <c r="AU95" s="369"/>
      <c r="AV95" s="370"/>
      <c r="AW95" s="368"/>
      <c r="AX95" s="369"/>
      <c r="AY95" s="369"/>
      <c r="AZ95" s="370"/>
      <c r="BA95" s="357"/>
      <c r="BB95" s="358"/>
      <c r="BC95" s="358"/>
      <c r="BD95" s="358"/>
      <c r="BE95" s="368"/>
      <c r="BF95" s="369"/>
      <c r="BG95" s="369"/>
      <c r="BH95" s="370"/>
      <c r="BI95" s="368"/>
      <c r="BJ95" s="369"/>
      <c r="BK95" s="369"/>
      <c r="BL95" s="370"/>
      <c r="BM95" s="368"/>
      <c r="BN95" s="369"/>
      <c r="BO95" s="369"/>
      <c r="BP95" s="370"/>
      <c r="BQ95" s="223" t="n">
        <f aca="false">SUM(Rezultati!E95:BP95)</f>
        <v>630</v>
      </c>
      <c r="BR95" s="224" t="n">
        <f aca="false">COUNT(Rezultati!E95:BP95)</f>
        <v>4</v>
      </c>
      <c r="BS95" s="207"/>
      <c r="BT95" s="272" t="n">
        <f aca="false">Rezultati!BQ95/Rezultati!BR95</f>
        <v>157.5</v>
      </c>
      <c r="BU95" s="209"/>
      <c r="BV95" s="174" t="str">
        <f aca="false">B95</f>
        <v>Eduārds Kobiļuks</v>
      </c>
      <c r="BW95" s="175"/>
      <c r="BX95" s="176"/>
      <c r="BY95" s="176"/>
      <c r="BZ95" s="176"/>
      <c r="CA95" s="176"/>
      <c r="CB95" s="176"/>
      <c r="CC95" s="176"/>
      <c r="CD95" s="176"/>
      <c r="CE95" s="175"/>
      <c r="CF95" s="176"/>
      <c r="CG95" s="176"/>
      <c r="CH95" s="176"/>
      <c r="CI95" s="176"/>
      <c r="CJ95" s="176"/>
      <c r="CK95" s="176"/>
      <c r="CL95" s="176"/>
      <c r="CM95" s="176"/>
      <c r="CN95" s="176"/>
      <c r="CO95" s="176"/>
      <c r="CP95" s="176"/>
    </row>
    <row r="96" customFormat="false" ht="15.75" hidden="false" customHeight="true" outlineLevel="0" collapsed="false">
      <c r="A96" s="191" t="s">
        <v>43</v>
      </c>
      <c r="B96" s="238" t="s">
        <v>112</v>
      </c>
      <c r="C96" s="248" t="n">
        <v>0</v>
      </c>
      <c r="D96" s="194" t="n">
        <f aca="false">Rezultati!C96*Rezultati!BR96</f>
        <v>0</v>
      </c>
      <c r="E96" s="371"/>
      <c r="F96" s="372"/>
      <c r="G96" s="372"/>
      <c r="H96" s="373"/>
      <c r="I96" s="371"/>
      <c r="J96" s="372"/>
      <c r="K96" s="372"/>
      <c r="L96" s="373"/>
      <c r="M96" s="371"/>
      <c r="N96" s="372"/>
      <c r="O96" s="372"/>
      <c r="P96" s="373"/>
      <c r="Q96" s="371"/>
      <c r="R96" s="372"/>
      <c r="S96" s="372"/>
      <c r="T96" s="373"/>
      <c r="U96" s="371"/>
      <c r="V96" s="372"/>
      <c r="W96" s="372"/>
      <c r="X96" s="373"/>
      <c r="Y96" s="371"/>
      <c r="Z96" s="372"/>
      <c r="AA96" s="372"/>
      <c r="AB96" s="373"/>
      <c r="AC96" s="371"/>
      <c r="AD96" s="372"/>
      <c r="AE96" s="372"/>
      <c r="AF96" s="373"/>
      <c r="AG96" s="371"/>
      <c r="AH96" s="372"/>
      <c r="AI96" s="372"/>
      <c r="AJ96" s="373"/>
      <c r="AK96" s="368"/>
      <c r="AL96" s="369"/>
      <c r="AM96" s="369"/>
      <c r="AN96" s="370"/>
      <c r="AO96" s="368"/>
      <c r="AP96" s="369"/>
      <c r="AQ96" s="369"/>
      <c r="AR96" s="370"/>
      <c r="AS96" s="368"/>
      <c r="AT96" s="369"/>
      <c r="AU96" s="369"/>
      <c r="AV96" s="370"/>
      <c r="AW96" s="368"/>
      <c r="AX96" s="369"/>
      <c r="AY96" s="369"/>
      <c r="AZ96" s="370"/>
      <c r="BA96" s="357"/>
      <c r="BB96" s="358"/>
      <c r="BC96" s="358"/>
      <c r="BD96" s="358"/>
      <c r="BE96" s="368"/>
      <c r="BF96" s="369"/>
      <c r="BG96" s="369"/>
      <c r="BH96" s="370"/>
      <c r="BI96" s="368"/>
      <c r="BJ96" s="369"/>
      <c r="BK96" s="369"/>
      <c r="BL96" s="370"/>
      <c r="BM96" s="368"/>
      <c r="BN96" s="369"/>
      <c r="BO96" s="369"/>
      <c r="BP96" s="370"/>
      <c r="BQ96" s="223" t="n">
        <f aca="false">SUM(Rezultati!E96:BP96)</f>
        <v>0</v>
      </c>
      <c r="BR96" s="224" t="n">
        <f aca="false">COUNT(Rezultati!E96:BP96)</f>
        <v>0</v>
      </c>
      <c r="BS96" s="207"/>
      <c r="BT96" s="272" t="e">
        <f aca="false">Rezultati!BQ96/Rezultati!BR96</f>
        <v>#DIV/0!</v>
      </c>
      <c r="BU96" s="209"/>
      <c r="BV96" s="174" t="str">
        <f aca="false">B96</f>
        <v>Armands Šuckis-Romislāvs</v>
      </c>
      <c r="BW96" s="175"/>
      <c r="BX96" s="176"/>
      <c r="BY96" s="176"/>
      <c r="BZ96" s="176"/>
      <c r="CA96" s="176"/>
      <c r="CB96" s="176"/>
      <c r="CC96" s="176"/>
      <c r="CD96" s="176"/>
      <c r="CE96" s="175"/>
      <c r="CF96" s="176"/>
      <c r="CG96" s="176"/>
      <c r="CH96" s="176"/>
      <c r="CI96" s="176"/>
      <c r="CJ96" s="176"/>
      <c r="CK96" s="176"/>
      <c r="CL96" s="176"/>
      <c r="CM96" s="176"/>
      <c r="CN96" s="176"/>
      <c r="CO96" s="176"/>
      <c r="CP96" s="176"/>
    </row>
    <row r="97" customFormat="false" ht="15.75" hidden="false" customHeight="true" outlineLevel="0" collapsed="false">
      <c r="A97" s="191" t="s">
        <v>43</v>
      </c>
      <c r="B97" s="225"/>
      <c r="C97" s="248" t="n">
        <v>0</v>
      </c>
      <c r="D97" s="194" t="n">
        <f aca="false">Rezultati!C97*Rezultati!BR97</f>
        <v>0</v>
      </c>
      <c r="E97" s="371"/>
      <c r="F97" s="372"/>
      <c r="G97" s="372"/>
      <c r="H97" s="373"/>
      <c r="I97" s="371"/>
      <c r="J97" s="372"/>
      <c r="K97" s="372"/>
      <c r="L97" s="373"/>
      <c r="M97" s="371"/>
      <c r="N97" s="372"/>
      <c r="O97" s="372"/>
      <c r="P97" s="373"/>
      <c r="Q97" s="371"/>
      <c r="R97" s="372"/>
      <c r="S97" s="372"/>
      <c r="T97" s="373"/>
      <c r="U97" s="371"/>
      <c r="V97" s="372"/>
      <c r="W97" s="372"/>
      <c r="X97" s="373"/>
      <c r="Y97" s="371"/>
      <c r="Z97" s="372"/>
      <c r="AA97" s="372"/>
      <c r="AB97" s="373"/>
      <c r="AC97" s="371"/>
      <c r="AD97" s="372"/>
      <c r="AE97" s="372"/>
      <c r="AF97" s="373"/>
      <c r="AG97" s="371"/>
      <c r="AH97" s="372"/>
      <c r="AI97" s="372"/>
      <c r="AJ97" s="373"/>
      <c r="AK97" s="368"/>
      <c r="AL97" s="369"/>
      <c r="AM97" s="369"/>
      <c r="AN97" s="370"/>
      <c r="AO97" s="368"/>
      <c r="AP97" s="369"/>
      <c r="AQ97" s="369"/>
      <c r="AR97" s="370"/>
      <c r="AS97" s="368"/>
      <c r="AT97" s="369"/>
      <c r="AU97" s="369"/>
      <c r="AV97" s="370"/>
      <c r="AW97" s="368"/>
      <c r="AX97" s="369"/>
      <c r="AY97" s="369"/>
      <c r="AZ97" s="370"/>
      <c r="BA97" s="357"/>
      <c r="BB97" s="358"/>
      <c r="BC97" s="358"/>
      <c r="BD97" s="358"/>
      <c r="BE97" s="368"/>
      <c r="BF97" s="369"/>
      <c r="BG97" s="369"/>
      <c r="BH97" s="370"/>
      <c r="BI97" s="368"/>
      <c r="BJ97" s="369"/>
      <c r="BK97" s="369"/>
      <c r="BL97" s="370"/>
      <c r="BM97" s="368"/>
      <c r="BN97" s="369"/>
      <c r="BO97" s="369"/>
      <c r="BP97" s="370"/>
      <c r="BQ97" s="223" t="n">
        <f aca="false">SUM(Rezultati!E97:BP97)</f>
        <v>0</v>
      </c>
      <c r="BR97" s="224" t="n">
        <f aca="false">COUNT(Rezultati!E97:BP97)</f>
        <v>0</v>
      </c>
      <c r="BS97" s="207"/>
      <c r="BT97" s="272" t="str">
        <f aca="false">Rezultati!BQ97/Rezultati!BR97</f>
        <v>#DIV/0!</v>
      </c>
      <c r="BU97" s="209"/>
      <c r="BV97" s="174" t="n">
        <f aca="false">B97</f>
        <v>0</v>
      </c>
      <c r="BW97" s="175"/>
      <c r="BX97" s="176"/>
      <c r="BY97" s="176"/>
      <c r="BZ97" s="176"/>
      <c r="CA97" s="176"/>
      <c r="CB97" s="176"/>
      <c r="CC97" s="176"/>
      <c r="CD97" s="176"/>
      <c r="CE97" s="175"/>
      <c r="CF97" s="176"/>
      <c r="CG97" s="176"/>
      <c r="CH97" s="176"/>
      <c r="CI97" s="176"/>
      <c r="CJ97" s="176"/>
      <c r="CK97" s="176"/>
      <c r="CL97" s="176"/>
      <c r="CM97" s="176"/>
      <c r="CN97" s="176"/>
      <c r="CO97" s="176"/>
      <c r="CP97" s="176"/>
    </row>
    <row r="98" customFormat="false" ht="15.75" hidden="false" customHeight="true" outlineLevel="0" collapsed="false">
      <c r="A98" s="291" t="s">
        <v>43</v>
      </c>
      <c r="B98" s="225"/>
      <c r="C98" s="249" t="n">
        <v>0</v>
      </c>
      <c r="D98" s="250" t="n">
        <f aca="false">Rezultati!C98*Rezultati!BR98</f>
        <v>0</v>
      </c>
      <c r="E98" s="256"/>
      <c r="F98" s="257"/>
      <c r="G98" s="257"/>
      <c r="H98" s="374"/>
      <c r="I98" s="256"/>
      <c r="J98" s="257"/>
      <c r="K98" s="257"/>
      <c r="L98" s="374"/>
      <c r="M98" s="256"/>
      <c r="N98" s="257"/>
      <c r="O98" s="257"/>
      <c r="P98" s="374"/>
      <c r="Q98" s="256"/>
      <c r="R98" s="257"/>
      <c r="S98" s="257"/>
      <c r="T98" s="374"/>
      <c r="U98" s="256"/>
      <c r="V98" s="257"/>
      <c r="W98" s="257"/>
      <c r="X98" s="374"/>
      <c r="Y98" s="256"/>
      <c r="Z98" s="257"/>
      <c r="AA98" s="257"/>
      <c r="AB98" s="374"/>
      <c r="AC98" s="256"/>
      <c r="AD98" s="257"/>
      <c r="AE98" s="257"/>
      <c r="AF98" s="374"/>
      <c r="AG98" s="256"/>
      <c r="AH98" s="257"/>
      <c r="AI98" s="257"/>
      <c r="AJ98" s="374"/>
      <c r="AK98" s="377"/>
      <c r="AL98" s="378"/>
      <c r="AM98" s="378"/>
      <c r="AN98" s="379"/>
      <c r="AO98" s="377"/>
      <c r="AP98" s="378"/>
      <c r="AQ98" s="378"/>
      <c r="AR98" s="379"/>
      <c r="AS98" s="377"/>
      <c r="AT98" s="378"/>
      <c r="AU98" s="378"/>
      <c r="AV98" s="379"/>
      <c r="AW98" s="377"/>
      <c r="AX98" s="378"/>
      <c r="AY98" s="378"/>
      <c r="AZ98" s="379"/>
      <c r="BA98" s="375"/>
      <c r="BB98" s="376"/>
      <c r="BC98" s="376"/>
      <c r="BD98" s="376"/>
      <c r="BE98" s="377"/>
      <c r="BF98" s="378"/>
      <c r="BG98" s="378"/>
      <c r="BH98" s="379"/>
      <c r="BI98" s="377"/>
      <c r="BJ98" s="378"/>
      <c r="BK98" s="378"/>
      <c r="BL98" s="379"/>
      <c r="BM98" s="377"/>
      <c r="BN98" s="378"/>
      <c r="BO98" s="378"/>
      <c r="BP98" s="379"/>
      <c r="BQ98" s="259" t="n">
        <f aca="false">SUM(Rezultati!E98:BP98)</f>
        <v>0</v>
      </c>
      <c r="BR98" s="260" t="n">
        <f aca="false">COUNT(Rezultati!E98:BP98)</f>
        <v>0</v>
      </c>
      <c r="BS98" s="207"/>
      <c r="BT98" s="272" t="str">
        <f aca="false">Rezultati!BQ98/Rezultati!BR98</f>
        <v>#DIV/0!</v>
      </c>
      <c r="BU98" s="209"/>
      <c r="BV98" s="174" t="n">
        <f aca="false">B98</f>
        <v>0</v>
      </c>
      <c r="BW98" s="175"/>
      <c r="BX98" s="176"/>
      <c r="BY98" s="176"/>
      <c r="BZ98" s="176"/>
      <c r="CA98" s="176"/>
      <c r="CB98" s="176"/>
      <c r="CC98" s="176"/>
      <c r="CD98" s="176"/>
      <c r="CE98" s="175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6"/>
    </row>
    <row r="99" customFormat="false" ht="15.75" hidden="false" customHeight="true" outlineLevel="0" collapsed="false">
      <c r="A99" s="261" t="str">
        <f aca="false">Punkti!A44</f>
        <v>ŠAR-A</v>
      </c>
      <c r="B99" s="192" t="s">
        <v>113</v>
      </c>
      <c r="C99" s="212" t="n">
        <v>0</v>
      </c>
      <c r="D99" s="314" t="n">
        <f aca="false">Rezultati!C99*Rezultati!BR99</f>
        <v>0</v>
      </c>
      <c r="E99" s="354"/>
      <c r="F99" s="355"/>
      <c r="G99" s="355"/>
      <c r="H99" s="356"/>
      <c r="I99" s="354"/>
      <c r="J99" s="355"/>
      <c r="K99" s="355"/>
      <c r="L99" s="356"/>
      <c r="M99" s="354"/>
      <c r="N99" s="355"/>
      <c r="O99" s="355"/>
      <c r="P99" s="356"/>
      <c r="Q99" s="354"/>
      <c r="R99" s="355"/>
      <c r="S99" s="355"/>
      <c r="T99" s="356"/>
      <c r="U99" s="354"/>
      <c r="V99" s="355"/>
      <c r="W99" s="355"/>
      <c r="X99" s="356"/>
      <c r="Y99" s="354"/>
      <c r="Z99" s="355"/>
      <c r="AA99" s="355"/>
      <c r="AB99" s="356"/>
      <c r="AC99" s="354"/>
      <c r="AD99" s="355"/>
      <c r="AE99" s="355"/>
      <c r="AF99" s="356"/>
      <c r="AG99" s="354"/>
      <c r="AH99" s="355"/>
      <c r="AI99" s="355"/>
      <c r="AJ99" s="356"/>
      <c r="AK99" s="359"/>
      <c r="AL99" s="360"/>
      <c r="AM99" s="360"/>
      <c r="AN99" s="361"/>
      <c r="AO99" s="359"/>
      <c r="AP99" s="360"/>
      <c r="AQ99" s="360"/>
      <c r="AR99" s="361"/>
      <c r="AS99" s="359"/>
      <c r="AT99" s="360"/>
      <c r="AU99" s="360"/>
      <c r="AV99" s="361"/>
      <c r="AW99" s="359" t="n">
        <v>146</v>
      </c>
      <c r="AX99" s="360" t="n">
        <v>148</v>
      </c>
      <c r="AY99" s="360" t="n">
        <v>183</v>
      </c>
      <c r="AZ99" s="361" t="n">
        <v>190</v>
      </c>
      <c r="BA99" s="359"/>
      <c r="BB99" s="360"/>
      <c r="BC99" s="360"/>
      <c r="BD99" s="361"/>
      <c r="BE99" s="357"/>
      <c r="BF99" s="358"/>
      <c r="BG99" s="358"/>
      <c r="BH99" s="358"/>
      <c r="BI99" s="359"/>
      <c r="BJ99" s="360"/>
      <c r="BK99" s="360"/>
      <c r="BL99" s="361"/>
      <c r="BM99" s="359"/>
      <c r="BN99" s="360"/>
      <c r="BO99" s="360"/>
      <c r="BP99" s="361"/>
      <c r="BQ99" s="205" t="n">
        <f aca="false">SUM(Rezultati!E99:BP99)</f>
        <v>667</v>
      </c>
      <c r="BR99" s="206" t="n">
        <f aca="false">COUNT(Rezultati!E99:BP99)</f>
        <v>4</v>
      </c>
      <c r="BS99" s="207" t="n">
        <f aca="false">SUM((Rezultati!BQ99+Rezultati!BQ100+Rezultati!BQ101+Rezultati!BQ102+BQ105+Rezultati!BQ103+Rezultati!BQ104+Rezultati!BQ106)/(Rezultati!BR99+BR105+Rezultati!BR100+Rezultati!BR101+Rezultati!BR102+Rezultati!BR103+Rezultati!BR104+Rezultati!BR106))</f>
        <v>168.916666666667</v>
      </c>
      <c r="BT99" s="272" t="n">
        <f aca="false">Rezultati!BQ99/Rezultati!BR99</f>
        <v>166.75</v>
      </c>
      <c r="BU99" s="209" t="str">
        <f aca="false">BE2</f>
        <v>ŠAR-A</v>
      </c>
      <c r="BV99" s="174" t="str">
        <f aca="false">B99</f>
        <v>Oļegs Kirevičevs</v>
      </c>
      <c r="BW99" s="175"/>
      <c r="BX99" s="176"/>
      <c r="BY99" s="176"/>
      <c r="BZ99" s="176"/>
      <c r="CA99" s="176"/>
      <c r="CB99" s="176"/>
      <c r="CC99" s="176"/>
      <c r="CD99" s="176"/>
      <c r="CE99" s="175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6"/>
    </row>
    <row r="100" customFormat="false" ht="15.75" hidden="false" customHeight="true" outlineLevel="0" collapsed="false">
      <c r="A100" s="191" t="s">
        <v>48</v>
      </c>
      <c r="B100" s="211" t="s">
        <v>114</v>
      </c>
      <c r="C100" s="212" t="n">
        <v>0</v>
      </c>
      <c r="D100" s="194" t="n">
        <f aca="false">Rezultati!C100*Rezultati!BR100</f>
        <v>0</v>
      </c>
      <c r="E100" s="362"/>
      <c r="F100" s="363"/>
      <c r="G100" s="363"/>
      <c r="H100" s="364"/>
      <c r="I100" s="362"/>
      <c r="J100" s="363"/>
      <c r="K100" s="363"/>
      <c r="L100" s="364"/>
      <c r="M100" s="362"/>
      <c r="N100" s="363"/>
      <c r="O100" s="363"/>
      <c r="P100" s="364"/>
      <c r="Q100" s="362"/>
      <c r="R100" s="363"/>
      <c r="S100" s="363"/>
      <c r="T100" s="364"/>
      <c r="U100" s="362"/>
      <c r="V100" s="363"/>
      <c r="W100" s="363"/>
      <c r="X100" s="364"/>
      <c r="Y100" s="362"/>
      <c r="Z100" s="363"/>
      <c r="AA100" s="363"/>
      <c r="AB100" s="364"/>
      <c r="AC100" s="362"/>
      <c r="AD100" s="363"/>
      <c r="AE100" s="363"/>
      <c r="AF100" s="364"/>
      <c r="AG100" s="362"/>
      <c r="AH100" s="363"/>
      <c r="AI100" s="363"/>
      <c r="AJ100" s="364"/>
      <c r="AK100" s="365"/>
      <c r="AL100" s="366"/>
      <c r="AM100" s="366"/>
      <c r="AN100" s="367"/>
      <c r="AO100" s="365"/>
      <c r="AP100" s="366"/>
      <c r="AQ100" s="366"/>
      <c r="AR100" s="367"/>
      <c r="AS100" s="365"/>
      <c r="AT100" s="366"/>
      <c r="AU100" s="366"/>
      <c r="AV100" s="367"/>
      <c r="AW100" s="365"/>
      <c r="AX100" s="366"/>
      <c r="AY100" s="366"/>
      <c r="AZ100" s="367"/>
      <c r="BA100" s="365"/>
      <c r="BB100" s="366"/>
      <c r="BC100" s="366"/>
      <c r="BD100" s="367"/>
      <c r="BE100" s="357"/>
      <c r="BF100" s="358"/>
      <c r="BG100" s="358"/>
      <c r="BH100" s="358"/>
      <c r="BI100" s="365"/>
      <c r="BJ100" s="366"/>
      <c r="BK100" s="366"/>
      <c r="BL100" s="367"/>
      <c r="BM100" s="365"/>
      <c r="BN100" s="366"/>
      <c r="BO100" s="366"/>
      <c r="BP100" s="367"/>
      <c r="BQ100" s="223" t="n">
        <f aca="false">SUM(Rezultati!E100:BP100)</f>
        <v>0</v>
      </c>
      <c r="BR100" s="224" t="n">
        <f aca="false">COUNT(Rezultati!E100:BP100)</f>
        <v>0</v>
      </c>
      <c r="BS100" s="207"/>
      <c r="BT100" s="272" t="e">
        <f aca="false">Rezultati!BQ100/Rezultati!BR100</f>
        <v>#DIV/0!</v>
      </c>
      <c r="BU100" s="209"/>
      <c r="BV100" s="174" t="str">
        <f aca="false">B100</f>
        <v>Jānis Surna</v>
      </c>
      <c r="BW100" s="175"/>
      <c r="BX100" s="176"/>
      <c r="BY100" s="176"/>
      <c r="BZ100" s="176"/>
      <c r="CA100" s="176"/>
      <c r="CB100" s="176"/>
      <c r="CC100" s="176"/>
      <c r="CD100" s="176"/>
      <c r="CE100" s="175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</row>
    <row r="101" customFormat="false" ht="15.75" hidden="false" customHeight="true" outlineLevel="0" collapsed="false">
      <c r="A101" s="345" t="s">
        <v>48</v>
      </c>
      <c r="B101" s="345" t="s">
        <v>115</v>
      </c>
      <c r="C101" s="397" t="n">
        <v>8</v>
      </c>
      <c r="D101" s="396" t="n">
        <f aca="false">Rezultati!C101*Rezultati!BR101</f>
        <v>32</v>
      </c>
      <c r="E101" s="362"/>
      <c r="F101" s="363"/>
      <c r="G101" s="363"/>
      <c r="H101" s="364"/>
      <c r="I101" s="362"/>
      <c r="J101" s="363"/>
      <c r="K101" s="363"/>
      <c r="L101" s="364"/>
      <c r="M101" s="362"/>
      <c r="N101" s="363"/>
      <c r="O101" s="363"/>
      <c r="P101" s="364"/>
      <c r="Q101" s="362"/>
      <c r="R101" s="363"/>
      <c r="S101" s="363"/>
      <c r="T101" s="364"/>
      <c r="U101" s="362"/>
      <c r="V101" s="363"/>
      <c r="W101" s="363"/>
      <c r="X101" s="364"/>
      <c r="Y101" s="362"/>
      <c r="Z101" s="363"/>
      <c r="AA101" s="363"/>
      <c r="AB101" s="364"/>
      <c r="AC101" s="362"/>
      <c r="AD101" s="363"/>
      <c r="AE101" s="363"/>
      <c r="AF101" s="364"/>
      <c r="AG101" s="362"/>
      <c r="AH101" s="363"/>
      <c r="AI101" s="363"/>
      <c r="AJ101" s="364"/>
      <c r="AK101" s="368"/>
      <c r="AL101" s="369"/>
      <c r="AM101" s="369"/>
      <c r="AN101" s="370"/>
      <c r="AO101" s="368"/>
      <c r="AP101" s="369"/>
      <c r="AQ101" s="369"/>
      <c r="AR101" s="370"/>
      <c r="AS101" s="368"/>
      <c r="AT101" s="369"/>
      <c r="AU101" s="369"/>
      <c r="AV101" s="370"/>
      <c r="AW101" s="368" t="n">
        <v>130</v>
      </c>
      <c r="AX101" s="369" t="n">
        <v>155</v>
      </c>
      <c r="AY101" s="369" t="n">
        <v>154</v>
      </c>
      <c r="AZ101" s="370" t="n">
        <v>176</v>
      </c>
      <c r="BA101" s="368"/>
      <c r="BB101" s="369"/>
      <c r="BC101" s="369"/>
      <c r="BD101" s="370"/>
      <c r="BE101" s="357"/>
      <c r="BF101" s="358"/>
      <c r="BG101" s="358"/>
      <c r="BH101" s="358"/>
      <c r="BI101" s="368"/>
      <c r="BJ101" s="369"/>
      <c r="BK101" s="369"/>
      <c r="BL101" s="370"/>
      <c r="BM101" s="368"/>
      <c r="BN101" s="369"/>
      <c r="BO101" s="369"/>
      <c r="BP101" s="370"/>
      <c r="BQ101" s="223" t="n">
        <f aca="false">SUM(Rezultati!E101:BP101)</f>
        <v>615</v>
      </c>
      <c r="BR101" s="224" t="n">
        <f aca="false">COUNT(Rezultati!E101:BP101)</f>
        <v>4</v>
      </c>
      <c r="BS101" s="207"/>
      <c r="BT101" s="272" t="n">
        <f aca="false">Rezultati!BQ101/Rezultati!BR101-8</f>
        <v>145.75</v>
      </c>
      <c r="BU101" s="209"/>
      <c r="BV101" s="174" t="str">
        <f aca="false">B101</f>
        <v>Jurijs Bokums jun</v>
      </c>
      <c r="BW101" s="175"/>
      <c r="BX101" s="176"/>
      <c r="BY101" s="176"/>
      <c r="BZ101" s="176"/>
      <c r="CA101" s="176"/>
      <c r="CB101" s="176"/>
      <c r="CC101" s="176"/>
      <c r="CD101" s="176"/>
      <c r="CE101" s="175"/>
      <c r="CF101" s="176"/>
      <c r="CG101" s="176"/>
      <c r="CH101" s="176"/>
      <c r="CI101" s="176"/>
      <c r="CJ101" s="176"/>
      <c r="CK101" s="176"/>
      <c r="CL101" s="176"/>
      <c r="CM101" s="176"/>
      <c r="CN101" s="176"/>
      <c r="CO101" s="176"/>
      <c r="CP101" s="176"/>
    </row>
    <row r="102" customFormat="false" ht="15.75" hidden="false" customHeight="true" outlineLevel="0" collapsed="false">
      <c r="A102" s="191" t="s">
        <v>48</v>
      </c>
      <c r="B102" s="238" t="s">
        <v>116</v>
      </c>
      <c r="C102" s="239" t="n">
        <v>0</v>
      </c>
      <c r="D102" s="194" t="n">
        <f aca="false">Rezultati!C102*Rezultati!BR102</f>
        <v>0</v>
      </c>
      <c r="E102" s="362"/>
      <c r="F102" s="363"/>
      <c r="G102" s="363"/>
      <c r="H102" s="364"/>
      <c r="I102" s="362"/>
      <c r="J102" s="363"/>
      <c r="K102" s="363"/>
      <c r="L102" s="364"/>
      <c r="M102" s="362"/>
      <c r="N102" s="363"/>
      <c r="O102" s="363"/>
      <c r="P102" s="364"/>
      <c r="Q102" s="362"/>
      <c r="R102" s="363"/>
      <c r="S102" s="363"/>
      <c r="T102" s="364"/>
      <c r="U102" s="362"/>
      <c r="V102" s="363"/>
      <c r="W102" s="363"/>
      <c r="X102" s="364"/>
      <c r="Y102" s="362"/>
      <c r="Z102" s="363"/>
      <c r="AA102" s="363"/>
      <c r="AB102" s="364"/>
      <c r="AC102" s="362"/>
      <c r="AD102" s="363"/>
      <c r="AE102" s="363"/>
      <c r="AF102" s="364"/>
      <c r="AG102" s="362"/>
      <c r="AH102" s="363"/>
      <c r="AI102" s="363"/>
      <c r="AJ102" s="364"/>
      <c r="AK102" s="368"/>
      <c r="AL102" s="369"/>
      <c r="AM102" s="369"/>
      <c r="AN102" s="370"/>
      <c r="AO102" s="368"/>
      <c r="AP102" s="369"/>
      <c r="AQ102" s="369"/>
      <c r="AR102" s="370"/>
      <c r="AS102" s="368"/>
      <c r="AT102" s="369"/>
      <c r="AU102" s="369"/>
      <c r="AV102" s="370"/>
      <c r="AW102" s="368"/>
      <c r="AX102" s="369"/>
      <c r="AY102" s="369"/>
      <c r="AZ102" s="370"/>
      <c r="BA102" s="368"/>
      <c r="BB102" s="369"/>
      <c r="BC102" s="369"/>
      <c r="BD102" s="370"/>
      <c r="BE102" s="357"/>
      <c r="BF102" s="358"/>
      <c r="BG102" s="358"/>
      <c r="BH102" s="358"/>
      <c r="BI102" s="368"/>
      <c r="BJ102" s="369"/>
      <c r="BK102" s="369"/>
      <c r="BL102" s="370"/>
      <c r="BM102" s="368"/>
      <c r="BN102" s="369"/>
      <c r="BO102" s="369"/>
      <c r="BP102" s="370"/>
      <c r="BQ102" s="223" t="n">
        <f aca="false">SUM(Rezultati!E102:BP102)</f>
        <v>0</v>
      </c>
      <c r="BR102" s="224" t="n">
        <f aca="false">COUNT(Rezultati!E102:BP102)</f>
        <v>0</v>
      </c>
      <c r="BS102" s="207"/>
      <c r="BT102" s="272" t="e">
        <f aca="false">Rezultati!BQ102/Rezultati!BR102</f>
        <v>#DIV/0!</v>
      </c>
      <c r="BU102" s="209"/>
      <c r="BV102" s="174" t="str">
        <f aca="false">B102</f>
        <v>Maksims Jemeļjanovs</v>
      </c>
      <c r="BW102" s="175"/>
      <c r="BX102" s="176"/>
      <c r="BY102" s="176"/>
      <c r="BZ102" s="176"/>
      <c r="CA102" s="176"/>
      <c r="CB102" s="176"/>
      <c r="CC102" s="176"/>
      <c r="CD102" s="176"/>
      <c r="CE102" s="175"/>
      <c r="CF102" s="176"/>
      <c r="CG102" s="176"/>
      <c r="CH102" s="176"/>
      <c r="CI102" s="176"/>
      <c r="CJ102" s="176"/>
      <c r="CK102" s="176"/>
      <c r="CL102" s="176"/>
      <c r="CM102" s="176"/>
      <c r="CN102" s="176"/>
      <c r="CO102" s="176"/>
      <c r="CP102" s="176"/>
    </row>
    <row r="103" customFormat="false" ht="15.75" hidden="false" customHeight="true" outlineLevel="0" collapsed="false">
      <c r="A103" s="226" t="s">
        <v>48</v>
      </c>
      <c r="B103" s="398" t="s">
        <v>117</v>
      </c>
      <c r="C103" s="228" t="n">
        <v>8</v>
      </c>
      <c r="D103" s="229" t="n">
        <f aca="false">Rezultati!C103*Rezultati!BR103</f>
        <v>32</v>
      </c>
      <c r="E103" s="371"/>
      <c r="F103" s="372"/>
      <c r="G103" s="372"/>
      <c r="H103" s="373"/>
      <c r="I103" s="371"/>
      <c r="J103" s="372"/>
      <c r="K103" s="372"/>
      <c r="L103" s="373"/>
      <c r="M103" s="371"/>
      <c r="N103" s="372"/>
      <c r="O103" s="372"/>
      <c r="P103" s="373"/>
      <c r="Q103" s="371"/>
      <c r="R103" s="372"/>
      <c r="S103" s="372"/>
      <c r="T103" s="373"/>
      <c r="U103" s="371"/>
      <c r="V103" s="372"/>
      <c r="W103" s="372"/>
      <c r="X103" s="373"/>
      <c r="Y103" s="371"/>
      <c r="Z103" s="372"/>
      <c r="AA103" s="372"/>
      <c r="AB103" s="373"/>
      <c r="AC103" s="371"/>
      <c r="AD103" s="372"/>
      <c r="AE103" s="372"/>
      <c r="AF103" s="373"/>
      <c r="AG103" s="371"/>
      <c r="AH103" s="372"/>
      <c r="AI103" s="372"/>
      <c r="AJ103" s="373"/>
      <c r="AK103" s="368"/>
      <c r="AL103" s="369"/>
      <c r="AM103" s="369"/>
      <c r="AN103" s="370"/>
      <c r="AO103" s="368"/>
      <c r="AP103" s="369"/>
      <c r="AQ103" s="369"/>
      <c r="AR103" s="370"/>
      <c r="AS103" s="368"/>
      <c r="AT103" s="369"/>
      <c r="AU103" s="369"/>
      <c r="AV103" s="370"/>
      <c r="AW103" s="368" t="n">
        <v>170</v>
      </c>
      <c r="AX103" s="369" t="n">
        <v>161</v>
      </c>
      <c r="AY103" s="369" t="n">
        <v>186</v>
      </c>
      <c r="AZ103" s="370" t="n">
        <v>228</v>
      </c>
      <c r="BA103" s="368"/>
      <c r="BB103" s="369"/>
      <c r="BC103" s="369"/>
      <c r="BD103" s="370"/>
      <c r="BE103" s="357"/>
      <c r="BF103" s="358"/>
      <c r="BG103" s="358"/>
      <c r="BH103" s="358"/>
      <c r="BI103" s="368"/>
      <c r="BJ103" s="369"/>
      <c r="BK103" s="369"/>
      <c r="BL103" s="370"/>
      <c r="BM103" s="368"/>
      <c r="BN103" s="369"/>
      <c r="BO103" s="369"/>
      <c r="BP103" s="370"/>
      <c r="BQ103" s="223" t="n">
        <f aca="false">SUM(Rezultati!E103:BP103)</f>
        <v>745</v>
      </c>
      <c r="BR103" s="224" t="n">
        <f aca="false">COUNT(Rezultati!E103:BP103)</f>
        <v>4</v>
      </c>
      <c r="BS103" s="207"/>
      <c r="BT103" s="272" t="n">
        <f aca="false">Rezultati!BQ103/Rezultati!BR103-8</f>
        <v>178.25</v>
      </c>
      <c r="BU103" s="209"/>
      <c r="BV103" s="174" t="str">
        <f aca="false">B103</f>
        <v>Svetlana Jemeļjanova</v>
      </c>
      <c r="BW103" s="175"/>
      <c r="BX103" s="176"/>
      <c r="BY103" s="176"/>
      <c r="BZ103" s="176"/>
      <c r="CA103" s="176"/>
      <c r="CB103" s="176"/>
      <c r="CC103" s="176"/>
      <c r="CD103" s="176"/>
      <c r="CE103" s="175"/>
      <c r="CF103" s="176"/>
      <c r="CG103" s="176"/>
      <c r="CH103" s="176"/>
      <c r="CI103" s="176"/>
      <c r="CJ103" s="176"/>
      <c r="CK103" s="176"/>
      <c r="CL103" s="176"/>
      <c r="CM103" s="176"/>
      <c r="CN103" s="176"/>
      <c r="CO103" s="176"/>
      <c r="CP103" s="176"/>
    </row>
    <row r="104" customFormat="false" ht="16.5" hidden="false" customHeight="true" outlineLevel="0" collapsed="false">
      <c r="A104" s="226" t="s">
        <v>48</v>
      </c>
      <c r="B104" s="273" t="s">
        <v>90</v>
      </c>
      <c r="C104" s="228" t="n">
        <v>8</v>
      </c>
      <c r="D104" s="229" t="n">
        <v>0</v>
      </c>
      <c r="E104" s="371"/>
      <c r="F104" s="372"/>
      <c r="G104" s="372"/>
      <c r="H104" s="373"/>
      <c r="I104" s="371"/>
      <c r="J104" s="372"/>
      <c r="K104" s="372"/>
      <c r="L104" s="373"/>
      <c r="M104" s="371"/>
      <c r="N104" s="372"/>
      <c r="O104" s="372"/>
      <c r="P104" s="373"/>
      <c r="Q104" s="371"/>
      <c r="R104" s="372"/>
      <c r="S104" s="372"/>
      <c r="T104" s="373"/>
      <c r="U104" s="371"/>
      <c r="V104" s="372"/>
      <c r="W104" s="372"/>
      <c r="X104" s="373"/>
      <c r="Y104" s="371"/>
      <c r="Z104" s="372"/>
      <c r="AA104" s="372"/>
      <c r="AB104" s="373"/>
      <c r="AC104" s="371"/>
      <c r="AD104" s="372"/>
      <c r="AE104" s="372"/>
      <c r="AF104" s="373"/>
      <c r="AG104" s="371"/>
      <c r="AH104" s="372"/>
      <c r="AI104" s="372"/>
      <c r="AJ104" s="373"/>
      <c r="AK104" s="368"/>
      <c r="AL104" s="369"/>
      <c r="AM104" s="369"/>
      <c r="AN104" s="370"/>
      <c r="AO104" s="368"/>
      <c r="AP104" s="369"/>
      <c r="AQ104" s="369"/>
      <c r="AR104" s="370"/>
      <c r="AS104" s="368"/>
      <c r="AT104" s="369"/>
      <c r="AU104" s="369"/>
      <c r="AV104" s="370"/>
      <c r="AW104" s="368"/>
      <c r="AX104" s="369"/>
      <c r="AY104" s="369"/>
      <c r="AZ104" s="370"/>
      <c r="BA104" s="368"/>
      <c r="BB104" s="369"/>
      <c r="BC104" s="369"/>
      <c r="BD104" s="370"/>
      <c r="BE104" s="357"/>
      <c r="BF104" s="358"/>
      <c r="BG104" s="358"/>
      <c r="BH104" s="358"/>
      <c r="BI104" s="368"/>
      <c r="BJ104" s="369"/>
      <c r="BK104" s="369"/>
      <c r="BL104" s="370"/>
      <c r="BM104" s="368"/>
      <c r="BN104" s="369"/>
      <c r="BO104" s="369"/>
      <c r="BP104" s="370"/>
      <c r="BQ104" s="223" t="n">
        <f aca="false">SUM(Rezultati!E104:BP104)</f>
        <v>0</v>
      </c>
      <c r="BR104" s="224" t="n">
        <f aca="false">COUNT(Rezultati!E104:BP104)</f>
        <v>0</v>
      </c>
      <c r="BS104" s="207"/>
      <c r="BT104" s="272" t="e">
        <f aca="false">Rezultati!BQ104/Rezultati!BR104-8</f>
        <v>#DIV/0!</v>
      </c>
      <c r="BU104" s="209"/>
      <c r="BV104" s="174" t="str">
        <f aca="false">B104</f>
        <v>aklais rezultāts</v>
      </c>
      <c r="BW104" s="175"/>
      <c r="BX104" s="176"/>
      <c r="BY104" s="176"/>
      <c r="BZ104" s="176"/>
      <c r="CA104" s="176"/>
      <c r="CB104" s="176"/>
      <c r="CC104" s="176"/>
      <c r="CD104" s="176"/>
      <c r="CE104" s="175"/>
      <c r="CF104" s="176"/>
      <c r="CG104" s="176"/>
      <c r="CH104" s="176"/>
      <c r="CI104" s="176"/>
      <c r="CJ104" s="176"/>
      <c r="CK104" s="176"/>
      <c r="CL104" s="176"/>
      <c r="CM104" s="176"/>
      <c r="CN104" s="176"/>
      <c r="CO104" s="176"/>
      <c r="CP104" s="176"/>
    </row>
    <row r="105" customFormat="false" ht="16.5" hidden="false" customHeight="true" outlineLevel="0" collapsed="false">
      <c r="A105" s="291" t="s">
        <v>48</v>
      </c>
      <c r="B105" s="399"/>
      <c r="C105" s="248" t="n">
        <v>0</v>
      </c>
      <c r="D105" s="194" t="n">
        <v>0</v>
      </c>
      <c r="E105" s="400"/>
      <c r="F105" s="401"/>
      <c r="G105" s="401"/>
      <c r="H105" s="402"/>
      <c r="I105" s="400"/>
      <c r="J105" s="401"/>
      <c r="K105" s="401"/>
      <c r="L105" s="402"/>
      <c r="M105" s="400"/>
      <c r="N105" s="401"/>
      <c r="O105" s="401"/>
      <c r="P105" s="402"/>
      <c r="Q105" s="400"/>
      <c r="R105" s="401"/>
      <c r="S105" s="401"/>
      <c r="T105" s="402"/>
      <c r="U105" s="400"/>
      <c r="V105" s="401"/>
      <c r="W105" s="401"/>
      <c r="X105" s="402"/>
      <c r="Y105" s="400"/>
      <c r="Z105" s="401"/>
      <c r="AA105" s="401"/>
      <c r="AB105" s="402"/>
      <c r="AC105" s="400"/>
      <c r="AD105" s="401"/>
      <c r="AE105" s="401"/>
      <c r="AF105" s="402"/>
      <c r="AG105" s="400"/>
      <c r="AH105" s="401"/>
      <c r="AI105" s="401"/>
      <c r="AJ105" s="402"/>
      <c r="AK105" s="380"/>
      <c r="AL105" s="381"/>
      <c r="AM105" s="381"/>
      <c r="AN105" s="382"/>
      <c r="AO105" s="380"/>
      <c r="AP105" s="381"/>
      <c r="AQ105" s="381"/>
      <c r="AR105" s="382"/>
      <c r="AS105" s="380"/>
      <c r="AT105" s="381"/>
      <c r="AU105" s="381"/>
      <c r="AV105" s="382"/>
      <c r="AW105" s="380"/>
      <c r="AX105" s="381"/>
      <c r="AY105" s="381"/>
      <c r="AZ105" s="382"/>
      <c r="BA105" s="380"/>
      <c r="BB105" s="381"/>
      <c r="BC105" s="381"/>
      <c r="BD105" s="382"/>
      <c r="BE105" s="357"/>
      <c r="BF105" s="358"/>
      <c r="BG105" s="358"/>
      <c r="BH105" s="358"/>
      <c r="BI105" s="380"/>
      <c r="BJ105" s="381"/>
      <c r="BK105" s="381"/>
      <c r="BL105" s="382"/>
      <c r="BM105" s="380"/>
      <c r="BN105" s="381"/>
      <c r="BO105" s="381"/>
      <c r="BP105" s="382"/>
      <c r="BQ105" s="223" t="n">
        <f aca="false">SUM(Rezultati!E105:BP105)</f>
        <v>0</v>
      </c>
      <c r="BR105" s="224" t="n">
        <f aca="false">COUNT(Rezultati!E105:BP105)</f>
        <v>0</v>
      </c>
      <c r="BS105" s="207"/>
      <c r="BT105" s="272" t="str">
        <f aca="false">Rezultati!BQ105/Rezultati!BR105-8</f>
        <v>#DIV/0!</v>
      </c>
      <c r="BU105" s="209"/>
      <c r="BV105" s="174" t="n">
        <f aca="false">B105</f>
        <v>0</v>
      </c>
      <c r="BW105" s="175"/>
      <c r="BX105" s="176"/>
      <c r="BY105" s="176"/>
      <c r="BZ105" s="176"/>
      <c r="CA105" s="176"/>
      <c r="CB105" s="176"/>
      <c r="CC105" s="176"/>
      <c r="CD105" s="176"/>
      <c r="CE105" s="175"/>
      <c r="CF105" s="176"/>
      <c r="CG105" s="176"/>
      <c r="CH105" s="176"/>
      <c r="CI105" s="176"/>
      <c r="CJ105" s="176"/>
      <c r="CK105" s="176"/>
      <c r="CL105" s="176"/>
      <c r="CM105" s="176"/>
      <c r="CN105" s="176"/>
      <c r="CO105" s="176"/>
      <c r="CP105" s="176"/>
    </row>
    <row r="106" customFormat="false" ht="16.5" hidden="false" customHeight="true" outlineLevel="0" collapsed="false">
      <c r="A106" s="303" t="s">
        <v>48</v>
      </c>
      <c r="B106" s="304"/>
      <c r="C106" s="248" t="n">
        <v>0</v>
      </c>
      <c r="D106" s="319" t="n">
        <f aca="false">Rezultati!C106*Rezultati!BR106</f>
        <v>0</v>
      </c>
      <c r="E106" s="256"/>
      <c r="F106" s="257"/>
      <c r="G106" s="257"/>
      <c r="H106" s="374"/>
      <c r="I106" s="256"/>
      <c r="J106" s="257"/>
      <c r="K106" s="257"/>
      <c r="L106" s="374"/>
      <c r="M106" s="256"/>
      <c r="N106" s="257"/>
      <c r="O106" s="257"/>
      <c r="P106" s="374"/>
      <c r="Q106" s="256"/>
      <c r="R106" s="257"/>
      <c r="S106" s="257"/>
      <c r="T106" s="374"/>
      <c r="U106" s="256"/>
      <c r="V106" s="257"/>
      <c r="W106" s="257"/>
      <c r="X106" s="374"/>
      <c r="Y106" s="256"/>
      <c r="Z106" s="257"/>
      <c r="AA106" s="257"/>
      <c r="AB106" s="374"/>
      <c r="AC106" s="256"/>
      <c r="AD106" s="257"/>
      <c r="AE106" s="257"/>
      <c r="AF106" s="374"/>
      <c r="AG106" s="256"/>
      <c r="AH106" s="257"/>
      <c r="AI106" s="257"/>
      <c r="AJ106" s="374"/>
      <c r="AK106" s="377"/>
      <c r="AL106" s="378"/>
      <c r="AM106" s="378"/>
      <c r="AN106" s="379"/>
      <c r="AO106" s="377"/>
      <c r="AP106" s="378"/>
      <c r="AQ106" s="378"/>
      <c r="AR106" s="379"/>
      <c r="AS106" s="377"/>
      <c r="AT106" s="378"/>
      <c r="AU106" s="378"/>
      <c r="AV106" s="379"/>
      <c r="AW106" s="377"/>
      <c r="AX106" s="378"/>
      <c r="AY106" s="378"/>
      <c r="AZ106" s="379"/>
      <c r="BA106" s="377"/>
      <c r="BB106" s="378"/>
      <c r="BC106" s="378"/>
      <c r="BD106" s="379"/>
      <c r="BE106" s="375"/>
      <c r="BF106" s="376"/>
      <c r="BG106" s="376"/>
      <c r="BH106" s="376"/>
      <c r="BI106" s="377"/>
      <c r="BJ106" s="378"/>
      <c r="BK106" s="378"/>
      <c r="BL106" s="379"/>
      <c r="BM106" s="377"/>
      <c r="BN106" s="378"/>
      <c r="BO106" s="378"/>
      <c r="BP106" s="379"/>
      <c r="BQ106" s="259" t="n">
        <f aca="false">SUM(Rezultati!E106:BP106)</f>
        <v>0</v>
      </c>
      <c r="BR106" s="260" t="n">
        <f aca="false">COUNT(Rezultati!E106:BP106)</f>
        <v>0</v>
      </c>
      <c r="BS106" s="207"/>
      <c r="BT106" s="272" t="str">
        <f aca="false">Rezultati!BQ106/Rezultati!BR106-8</f>
        <v>#DIV/0!</v>
      </c>
      <c r="BU106" s="209"/>
      <c r="BV106" s="174" t="n">
        <f aca="false">B106</f>
        <v>0</v>
      </c>
      <c r="BW106" s="175"/>
      <c r="BX106" s="176"/>
      <c r="BY106" s="176"/>
      <c r="BZ106" s="176"/>
      <c r="CA106" s="176"/>
      <c r="CB106" s="176"/>
      <c r="CC106" s="176"/>
      <c r="CD106" s="176"/>
      <c r="CE106" s="175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6"/>
      <c r="CP106" s="176"/>
    </row>
    <row r="107" customFormat="false" ht="15.75" hidden="false" customHeight="true" outlineLevel="0" collapsed="false">
      <c r="A107" s="383" t="str">
        <f aca="false">Punkti!A47</f>
        <v>NB – 2</v>
      </c>
      <c r="B107" s="273" t="s">
        <v>118</v>
      </c>
      <c r="C107" s="322" t="n">
        <v>8</v>
      </c>
      <c r="D107" s="323" t="n">
        <f aca="false">Rezultati!C107*Rezultati!BR107</f>
        <v>32</v>
      </c>
      <c r="E107" s="354"/>
      <c r="F107" s="355"/>
      <c r="G107" s="355"/>
      <c r="H107" s="356"/>
      <c r="I107" s="354"/>
      <c r="J107" s="355"/>
      <c r="K107" s="355"/>
      <c r="L107" s="356"/>
      <c r="M107" s="354"/>
      <c r="N107" s="355"/>
      <c r="O107" s="355"/>
      <c r="P107" s="356"/>
      <c r="Q107" s="354"/>
      <c r="R107" s="355"/>
      <c r="S107" s="355"/>
      <c r="T107" s="356"/>
      <c r="U107" s="354"/>
      <c r="V107" s="355"/>
      <c r="W107" s="355"/>
      <c r="X107" s="356"/>
      <c r="Y107" s="354"/>
      <c r="Z107" s="355"/>
      <c r="AA107" s="355"/>
      <c r="AB107" s="356"/>
      <c r="AC107" s="354"/>
      <c r="AD107" s="355"/>
      <c r="AE107" s="355"/>
      <c r="AF107" s="356"/>
      <c r="AG107" s="354"/>
      <c r="AH107" s="355"/>
      <c r="AI107" s="355"/>
      <c r="AJ107" s="356"/>
      <c r="AK107" s="359" t="n">
        <v>155</v>
      </c>
      <c r="AL107" s="360" t="n">
        <v>147</v>
      </c>
      <c r="AM107" s="360" t="n">
        <v>141</v>
      </c>
      <c r="AN107" s="361" t="n">
        <v>191</v>
      </c>
      <c r="AO107" s="359"/>
      <c r="AP107" s="360"/>
      <c r="AQ107" s="360"/>
      <c r="AR107" s="361"/>
      <c r="AS107" s="359"/>
      <c r="AT107" s="360"/>
      <c r="AU107" s="360"/>
      <c r="AV107" s="361"/>
      <c r="AW107" s="359"/>
      <c r="AX107" s="360"/>
      <c r="AY107" s="360"/>
      <c r="AZ107" s="361"/>
      <c r="BA107" s="359"/>
      <c r="BB107" s="360"/>
      <c r="BC107" s="360"/>
      <c r="BD107" s="361"/>
      <c r="BE107" s="359"/>
      <c r="BF107" s="360"/>
      <c r="BG107" s="360"/>
      <c r="BH107" s="361"/>
      <c r="BI107" s="357"/>
      <c r="BJ107" s="358"/>
      <c r="BK107" s="358"/>
      <c r="BL107" s="358"/>
      <c r="BM107" s="359"/>
      <c r="BN107" s="360"/>
      <c r="BO107" s="360"/>
      <c r="BP107" s="361"/>
      <c r="BQ107" s="205" t="n">
        <f aca="false">SUM(Rezultati!E107:BP107)</f>
        <v>634</v>
      </c>
      <c r="BR107" s="206" t="n">
        <f aca="false">COUNT(Rezultati!E107:BP107)</f>
        <v>4</v>
      </c>
      <c r="BS107" s="207" t="n">
        <f aca="false">SUM((Rezultati!BQ107+Rezultati!BQ108+BQ113+Rezultati!BQ109+Rezultati!BQ110+Rezultati!BQ111+Rezultati!BQ112+Rezultati!BQ114)/(Rezultati!BR107+BR113+Rezultati!BR108+Rezultati!BR109+Rezultati!BR110+Rezultati!BR111+Rezultati!BR112+Rezultati!BR114))</f>
        <v>166.5</v>
      </c>
      <c r="BT107" s="272" t="n">
        <f aca="false">Rezultati!BQ107/Rezultati!BR107-8</f>
        <v>150.5</v>
      </c>
      <c r="BU107" s="209" t="str">
        <f aca="false">BI2</f>
        <v>NB – 2</v>
      </c>
      <c r="BV107" s="174" t="str">
        <f aca="false">B107</f>
        <v>Ilona Ozola</v>
      </c>
      <c r="BW107" s="175"/>
      <c r="BX107" s="176"/>
      <c r="BY107" s="176"/>
      <c r="BZ107" s="176"/>
      <c r="CA107" s="176"/>
      <c r="CB107" s="176"/>
      <c r="CC107" s="176"/>
      <c r="CD107" s="176"/>
      <c r="CE107" s="175"/>
      <c r="CF107" s="176"/>
      <c r="CG107" s="176"/>
      <c r="CH107" s="176"/>
      <c r="CI107" s="176"/>
      <c r="CJ107" s="176"/>
      <c r="CK107" s="176"/>
      <c r="CL107" s="176"/>
      <c r="CM107" s="176"/>
      <c r="CN107" s="176"/>
      <c r="CO107" s="176"/>
      <c r="CP107" s="176"/>
    </row>
    <row r="108" customFormat="false" ht="15.75" hidden="false" customHeight="true" outlineLevel="0" collapsed="false">
      <c r="A108" s="383" t="s">
        <v>49</v>
      </c>
      <c r="B108" s="273" t="s">
        <v>119</v>
      </c>
      <c r="C108" s="384" t="n">
        <v>8</v>
      </c>
      <c r="D108" s="229" t="n">
        <f aca="false">Rezultati!C108*Rezultati!BR108</f>
        <v>32</v>
      </c>
      <c r="E108" s="362"/>
      <c r="F108" s="363"/>
      <c r="G108" s="363"/>
      <c r="H108" s="364"/>
      <c r="I108" s="362"/>
      <c r="J108" s="363"/>
      <c r="K108" s="363"/>
      <c r="L108" s="364"/>
      <c r="M108" s="362"/>
      <c r="N108" s="363"/>
      <c r="O108" s="363"/>
      <c r="P108" s="364"/>
      <c r="Q108" s="362"/>
      <c r="R108" s="363"/>
      <c r="S108" s="363"/>
      <c r="T108" s="364"/>
      <c r="U108" s="362"/>
      <c r="V108" s="363"/>
      <c r="W108" s="363"/>
      <c r="X108" s="364"/>
      <c r="Y108" s="362"/>
      <c r="Z108" s="363"/>
      <c r="AA108" s="363"/>
      <c r="AB108" s="364"/>
      <c r="AC108" s="362"/>
      <c r="AD108" s="363"/>
      <c r="AE108" s="363"/>
      <c r="AF108" s="364"/>
      <c r="AG108" s="362"/>
      <c r="AH108" s="363"/>
      <c r="AI108" s="363"/>
      <c r="AJ108" s="364"/>
      <c r="AK108" s="365" t="n">
        <v>192</v>
      </c>
      <c r="AL108" s="366" t="n">
        <v>196</v>
      </c>
      <c r="AM108" s="366" t="n">
        <v>157</v>
      </c>
      <c r="AN108" s="367" t="n">
        <v>184</v>
      </c>
      <c r="AO108" s="365"/>
      <c r="AP108" s="366"/>
      <c r="AQ108" s="366"/>
      <c r="AR108" s="367"/>
      <c r="AS108" s="365"/>
      <c r="AT108" s="366"/>
      <c r="AU108" s="366"/>
      <c r="AV108" s="367"/>
      <c r="AW108" s="365"/>
      <c r="AX108" s="366"/>
      <c r="AY108" s="366"/>
      <c r="AZ108" s="367"/>
      <c r="BA108" s="365"/>
      <c r="BB108" s="366"/>
      <c r="BC108" s="366"/>
      <c r="BD108" s="367"/>
      <c r="BE108" s="365"/>
      <c r="BF108" s="366"/>
      <c r="BG108" s="366"/>
      <c r="BH108" s="367"/>
      <c r="BI108" s="357"/>
      <c r="BJ108" s="358"/>
      <c r="BK108" s="358"/>
      <c r="BL108" s="358"/>
      <c r="BM108" s="365"/>
      <c r="BN108" s="366"/>
      <c r="BO108" s="366"/>
      <c r="BP108" s="367"/>
      <c r="BQ108" s="223" t="n">
        <f aca="false">SUM(Rezultati!E108:BP108)</f>
        <v>729</v>
      </c>
      <c r="BR108" s="224" t="n">
        <f aca="false">COUNT(Rezultati!E108:BP108)</f>
        <v>4</v>
      </c>
      <c r="BS108" s="207"/>
      <c r="BT108" s="272" t="n">
        <f aca="false">Rezultati!BQ108/Rezultati!BR108-8</f>
        <v>174.25</v>
      </c>
      <c r="BU108" s="209"/>
      <c r="BV108" s="174" t="str">
        <f aca="false">B108</f>
        <v>Natālija Rizņika</v>
      </c>
      <c r="BW108" s="175"/>
      <c r="BX108" s="176"/>
      <c r="BY108" s="176"/>
      <c r="BZ108" s="176"/>
      <c r="CA108" s="176"/>
      <c r="CB108" s="176"/>
      <c r="CC108" s="176"/>
      <c r="CD108" s="176"/>
      <c r="CE108" s="175"/>
      <c r="CF108" s="176"/>
      <c r="CG108" s="176"/>
      <c r="CH108" s="176"/>
      <c r="CI108" s="176"/>
      <c r="CJ108" s="176"/>
      <c r="CK108" s="176"/>
      <c r="CL108" s="176"/>
      <c r="CM108" s="176"/>
      <c r="CN108" s="176"/>
      <c r="CO108" s="176"/>
      <c r="CP108" s="176"/>
    </row>
    <row r="109" customFormat="false" ht="15.75" hidden="false" customHeight="true" outlineLevel="0" collapsed="false">
      <c r="A109" s="383" t="s">
        <v>49</v>
      </c>
      <c r="B109" s="227" t="s">
        <v>120</v>
      </c>
      <c r="C109" s="384" t="n">
        <v>8</v>
      </c>
      <c r="D109" s="229" t="n">
        <f aca="false">Rezultati!C109*Rezultati!BR109</f>
        <v>0</v>
      </c>
      <c r="E109" s="362"/>
      <c r="F109" s="363"/>
      <c r="G109" s="363"/>
      <c r="H109" s="364"/>
      <c r="I109" s="362"/>
      <c r="J109" s="363"/>
      <c r="K109" s="363"/>
      <c r="L109" s="364"/>
      <c r="M109" s="362"/>
      <c r="N109" s="363"/>
      <c r="O109" s="363"/>
      <c r="P109" s="364"/>
      <c r="Q109" s="362"/>
      <c r="R109" s="363"/>
      <c r="S109" s="363"/>
      <c r="T109" s="364"/>
      <c r="U109" s="362"/>
      <c r="V109" s="363"/>
      <c r="W109" s="363"/>
      <c r="X109" s="364"/>
      <c r="Y109" s="362"/>
      <c r="Z109" s="363"/>
      <c r="AA109" s="363"/>
      <c r="AB109" s="364"/>
      <c r="AC109" s="362"/>
      <c r="AD109" s="363"/>
      <c r="AE109" s="363"/>
      <c r="AF109" s="364"/>
      <c r="AG109" s="362"/>
      <c r="AH109" s="363"/>
      <c r="AI109" s="363"/>
      <c r="AJ109" s="364"/>
      <c r="AK109" s="368"/>
      <c r="AL109" s="369"/>
      <c r="AM109" s="369"/>
      <c r="AN109" s="370"/>
      <c r="AO109" s="368"/>
      <c r="AP109" s="369"/>
      <c r="AQ109" s="369"/>
      <c r="AR109" s="370"/>
      <c r="AS109" s="368"/>
      <c r="AT109" s="369"/>
      <c r="AU109" s="369"/>
      <c r="AV109" s="370"/>
      <c r="AW109" s="368"/>
      <c r="AX109" s="369"/>
      <c r="AY109" s="369"/>
      <c r="AZ109" s="370"/>
      <c r="BA109" s="368"/>
      <c r="BB109" s="369"/>
      <c r="BC109" s="369"/>
      <c r="BD109" s="370"/>
      <c r="BE109" s="368"/>
      <c r="BF109" s="369"/>
      <c r="BG109" s="369"/>
      <c r="BH109" s="370"/>
      <c r="BI109" s="357"/>
      <c r="BJ109" s="358"/>
      <c r="BK109" s="358"/>
      <c r="BL109" s="358"/>
      <c r="BM109" s="368"/>
      <c r="BN109" s="369"/>
      <c r="BO109" s="369"/>
      <c r="BP109" s="370"/>
      <c r="BQ109" s="223" t="n">
        <f aca="false">SUM(Rezultati!E109:BP109)</f>
        <v>0</v>
      </c>
      <c r="BR109" s="224" t="n">
        <f aca="false">COUNT(Rezultati!E109:BP109)</f>
        <v>0</v>
      </c>
      <c r="BS109" s="207"/>
      <c r="BT109" s="272" t="e">
        <f aca="false">Rezultati!BQ109/Rezultati!BR109-8</f>
        <v>#DIV/0!</v>
      </c>
      <c r="BU109" s="209"/>
      <c r="BV109" s="174" t="str">
        <f aca="false">B109</f>
        <v>Anita Valdmane</v>
      </c>
      <c r="BW109" s="175"/>
      <c r="BX109" s="176"/>
      <c r="BY109" s="176"/>
      <c r="BZ109" s="176"/>
      <c r="CA109" s="176"/>
      <c r="CB109" s="176"/>
      <c r="CC109" s="176"/>
      <c r="CD109" s="176"/>
      <c r="CE109" s="175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6"/>
    </row>
    <row r="110" customFormat="false" ht="15.75" hidden="false" customHeight="true" outlineLevel="0" collapsed="false">
      <c r="A110" s="313" t="s">
        <v>49</v>
      </c>
      <c r="B110" s="211" t="s">
        <v>121</v>
      </c>
      <c r="C110" s="212" t="n">
        <v>0</v>
      </c>
      <c r="D110" s="194" t="n">
        <f aca="false">Rezultati!C110*Rezultati!BR110</f>
        <v>0</v>
      </c>
      <c r="E110" s="362"/>
      <c r="F110" s="363"/>
      <c r="G110" s="363"/>
      <c r="H110" s="364"/>
      <c r="I110" s="362"/>
      <c r="J110" s="363"/>
      <c r="K110" s="363"/>
      <c r="L110" s="364"/>
      <c r="M110" s="362"/>
      <c r="N110" s="363"/>
      <c r="O110" s="363"/>
      <c r="P110" s="364"/>
      <c r="Q110" s="362"/>
      <c r="R110" s="363"/>
      <c r="S110" s="363"/>
      <c r="T110" s="364"/>
      <c r="U110" s="362"/>
      <c r="V110" s="363"/>
      <c r="W110" s="363"/>
      <c r="X110" s="364"/>
      <c r="Y110" s="362"/>
      <c r="Z110" s="363"/>
      <c r="AA110" s="363"/>
      <c r="AB110" s="364"/>
      <c r="AC110" s="362"/>
      <c r="AD110" s="363"/>
      <c r="AE110" s="363"/>
      <c r="AF110" s="364"/>
      <c r="AG110" s="362"/>
      <c r="AH110" s="363"/>
      <c r="AI110" s="363"/>
      <c r="AJ110" s="364"/>
      <c r="AK110" s="368" t="n">
        <v>163</v>
      </c>
      <c r="AL110" s="369" t="n">
        <v>152</v>
      </c>
      <c r="AM110" s="369" t="n">
        <v>160</v>
      </c>
      <c r="AN110" s="370" t="n">
        <v>160</v>
      </c>
      <c r="AO110" s="368"/>
      <c r="AP110" s="369"/>
      <c r="AQ110" s="369"/>
      <c r="AR110" s="370"/>
      <c r="AS110" s="368"/>
      <c r="AT110" s="369"/>
      <c r="AU110" s="369"/>
      <c r="AV110" s="370"/>
      <c r="AW110" s="368"/>
      <c r="AX110" s="369"/>
      <c r="AY110" s="369"/>
      <c r="AZ110" s="370"/>
      <c r="BA110" s="368"/>
      <c r="BB110" s="369"/>
      <c r="BC110" s="369"/>
      <c r="BD110" s="370"/>
      <c r="BE110" s="368"/>
      <c r="BF110" s="369"/>
      <c r="BG110" s="369"/>
      <c r="BH110" s="370"/>
      <c r="BI110" s="357"/>
      <c r="BJ110" s="358"/>
      <c r="BK110" s="358"/>
      <c r="BL110" s="358"/>
      <c r="BM110" s="368"/>
      <c r="BN110" s="369"/>
      <c r="BO110" s="369"/>
      <c r="BP110" s="370"/>
      <c r="BQ110" s="223" t="n">
        <f aca="false">SUM(Rezultati!E110:BP110)</f>
        <v>635</v>
      </c>
      <c r="BR110" s="224" t="n">
        <f aca="false">COUNT(Rezultati!E110:BP110)</f>
        <v>4</v>
      </c>
      <c r="BS110" s="207"/>
      <c r="BT110" s="272" t="n">
        <f aca="false">Rezultati!BQ110/Rezultati!BR110</f>
        <v>158.75</v>
      </c>
      <c r="BU110" s="209"/>
      <c r="BV110" s="174" t="str">
        <f aca="false">B110</f>
        <v>Guntārs Beisons</v>
      </c>
      <c r="BW110" s="175"/>
      <c r="BX110" s="176"/>
      <c r="BY110" s="176"/>
      <c r="BZ110" s="176"/>
      <c r="CA110" s="176"/>
      <c r="CB110" s="176"/>
      <c r="CC110" s="176"/>
      <c r="CD110" s="176"/>
      <c r="CE110" s="175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6"/>
    </row>
    <row r="111" customFormat="false" ht="15.75" hidden="false" customHeight="true" outlineLevel="0" collapsed="false">
      <c r="A111" s="313" t="s">
        <v>49</v>
      </c>
      <c r="B111" s="238" t="s">
        <v>122</v>
      </c>
      <c r="C111" s="212" t="n">
        <v>0</v>
      </c>
      <c r="D111" s="194" t="n">
        <f aca="false">Rezultati!C111*Rezultati!BR111</f>
        <v>0</v>
      </c>
      <c r="E111" s="371"/>
      <c r="F111" s="372"/>
      <c r="G111" s="372"/>
      <c r="H111" s="373"/>
      <c r="I111" s="371"/>
      <c r="J111" s="372"/>
      <c r="K111" s="372"/>
      <c r="L111" s="373"/>
      <c r="M111" s="371"/>
      <c r="N111" s="372"/>
      <c r="O111" s="372"/>
      <c r="P111" s="373"/>
      <c r="Q111" s="371"/>
      <c r="R111" s="372"/>
      <c r="S111" s="372"/>
      <c r="T111" s="373"/>
      <c r="U111" s="371"/>
      <c r="V111" s="372"/>
      <c r="W111" s="372"/>
      <c r="X111" s="373"/>
      <c r="Y111" s="371"/>
      <c r="Z111" s="372"/>
      <c r="AA111" s="372"/>
      <c r="AB111" s="373"/>
      <c r="AC111" s="371"/>
      <c r="AD111" s="372"/>
      <c r="AE111" s="372"/>
      <c r="AF111" s="373"/>
      <c r="AG111" s="371"/>
      <c r="AH111" s="372"/>
      <c r="AI111" s="372"/>
      <c r="AJ111" s="373"/>
      <c r="AK111" s="368"/>
      <c r="AL111" s="369"/>
      <c r="AM111" s="369"/>
      <c r="AN111" s="370"/>
      <c r="AO111" s="368"/>
      <c r="AP111" s="369"/>
      <c r="AQ111" s="369"/>
      <c r="AR111" s="370"/>
      <c r="AS111" s="368"/>
      <c r="AT111" s="369"/>
      <c r="AU111" s="369"/>
      <c r="AV111" s="370"/>
      <c r="AW111" s="368"/>
      <c r="AX111" s="369"/>
      <c r="AY111" s="369"/>
      <c r="AZ111" s="370"/>
      <c r="BA111" s="368"/>
      <c r="BB111" s="369"/>
      <c r="BC111" s="369"/>
      <c r="BD111" s="370"/>
      <c r="BE111" s="368"/>
      <c r="BF111" s="369"/>
      <c r="BG111" s="369"/>
      <c r="BH111" s="370"/>
      <c r="BI111" s="357"/>
      <c r="BJ111" s="358"/>
      <c r="BK111" s="358"/>
      <c r="BL111" s="358"/>
      <c r="BM111" s="368"/>
      <c r="BN111" s="369"/>
      <c r="BO111" s="369"/>
      <c r="BP111" s="370"/>
      <c r="BQ111" s="223" t="n">
        <f aca="false">SUM(Rezultati!E111:BP111)</f>
        <v>0</v>
      </c>
      <c r="BR111" s="224" t="n">
        <f aca="false">COUNT(Rezultati!E111:BP111)</f>
        <v>0</v>
      </c>
      <c r="BS111" s="207"/>
      <c r="BT111" s="272" t="e">
        <f aca="false">Rezultati!BQ111/Rezultati!BR111</f>
        <v>#DIV/0!</v>
      </c>
      <c r="BU111" s="209"/>
      <c r="BV111" s="174" t="str">
        <f aca="false">B111</f>
        <v>Pavels Isats</v>
      </c>
      <c r="BW111" s="175"/>
      <c r="BX111" s="176"/>
      <c r="BY111" s="176"/>
      <c r="BZ111" s="176"/>
      <c r="CA111" s="176"/>
      <c r="CB111" s="176"/>
      <c r="CC111" s="176"/>
      <c r="CD111" s="176"/>
      <c r="CE111" s="175"/>
      <c r="CF111" s="176"/>
      <c r="CG111" s="176"/>
      <c r="CH111" s="176"/>
      <c r="CI111" s="176"/>
      <c r="CJ111" s="176"/>
      <c r="CK111" s="176"/>
      <c r="CL111" s="176"/>
      <c r="CM111" s="176"/>
      <c r="CN111" s="176"/>
      <c r="CO111" s="176"/>
      <c r="CP111" s="176"/>
    </row>
    <row r="112" customFormat="false" ht="16.5" hidden="false" customHeight="true" outlineLevel="0" collapsed="false">
      <c r="A112" s="403" t="s">
        <v>49</v>
      </c>
      <c r="B112" s="350"/>
      <c r="C112" s="212" t="n">
        <v>0</v>
      </c>
      <c r="D112" s="194" t="n">
        <f aca="false">Rezultati!C112*Rezultati!BR112</f>
        <v>0</v>
      </c>
      <c r="E112" s="371"/>
      <c r="F112" s="372"/>
      <c r="G112" s="372"/>
      <c r="H112" s="373"/>
      <c r="I112" s="371"/>
      <c r="J112" s="372"/>
      <c r="K112" s="372"/>
      <c r="L112" s="373"/>
      <c r="M112" s="371"/>
      <c r="N112" s="372"/>
      <c r="O112" s="372"/>
      <c r="P112" s="373"/>
      <c r="Q112" s="371"/>
      <c r="R112" s="372"/>
      <c r="S112" s="372"/>
      <c r="T112" s="373"/>
      <c r="U112" s="371"/>
      <c r="V112" s="372"/>
      <c r="W112" s="372"/>
      <c r="X112" s="373"/>
      <c r="Y112" s="371"/>
      <c r="Z112" s="372"/>
      <c r="AA112" s="372"/>
      <c r="AB112" s="373"/>
      <c r="AC112" s="371"/>
      <c r="AD112" s="372"/>
      <c r="AE112" s="372"/>
      <c r="AF112" s="373"/>
      <c r="AG112" s="371"/>
      <c r="AH112" s="372"/>
      <c r="AI112" s="372"/>
      <c r="AJ112" s="373"/>
      <c r="AK112" s="368"/>
      <c r="AL112" s="369"/>
      <c r="AM112" s="369"/>
      <c r="AN112" s="370"/>
      <c r="AO112" s="368"/>
      <c r="AP112" s="369"/>
      <c r="AQ112" s="369"/>
      <c r="AR112" s="370"/>
      <c r="AS112" s="368"/>
      <c r="AT112" s="369"/>
      <c r="AU112" s="369"/>
      <c r="AV112" s="370"/>
      <c r="AW112" s="368"/>
      <c r="AX112" s="369"/>
      <c r="AY112" s="369"/>
      <c r="AZ112" s="370"/>
      <c r="BA112" s="368"/>
      <c r="BB112" s="369"/>
      <c r="BC112" s="369"/>
      <c r="BD112" s="370"/>
      <c r="BE112" s="368"/>
      <c r="BF112" s="369"/>
      <c r="BG112" s="369"/>
      <c r="BH112" s="370"/>
      <c r="BI112" s="357"/>
      <c r="BJ112" s="358"/>
      <c r="BK112" s="358"/>
      <c r="BL112" s="358"/>
      <c r="BM112" s="368"/>
      <c r="BN112" s="369"/>
      <c r="BO112" s="369"/>
      <c r="BP112" s="370"/>
      <c r="BQ112" s="223" t="n">
        <f aca="false">SUM(Rezultati!E112:BP112)</f>
        <v>0</v>
      </c>
      <c r="BR112" s="224" t="n">
        <f aca="false">COUNT(Rezultati!E112:BP112)</f>
        <v>0</v>
      </c>
      <c r="BS112" s="207"/>
      <c r="BT112" s="272" t="e">
        <f aca="false">Rezultati!BQ112/Rezultati!BR112</f>
        <v>#DIV/0!</v>
      </c>
      <c r="BU112" s="209"/>
      <c r="BV112" s="174" t="n">
        <f aca="false">B112</f>
        <v>0</v>
      </c>
      <c r="BW112" s="175"/>
      <c r="BX112" s="176"/>
      <c r="BY112" s="176"/>
      <c r="BZ112" s="176"/>
      <c r="CA112" s="176"/>
      <c r="CB112" s="176"/>
      <c r="CC112" s="176"/>
      <c r="CD112" s="176"/>
      <c r="CE112" s="175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6"/>
    </row>
    <row r="113" customFormat="false" ht="16.5" hidden="false" customHeight="true" outlineLevel="0" collapsed="false">
      <c r="A113" s="352" t="s">
        <v>49</v>
      </c>
      <c r="B113" s="352"/>
      <c r="C113" s="212" t="n">
        <v>0</v>
      </c>
      <c r="D113" s="194" t="n">
        <f aca="false">Rezultati!C113*Rezultati!BR113</f>
        <v>0</v>
      </c>
      <c r="E113" s="400"/>
      <c r="F113" s="401"/>
      <c r="G113" s="401"/>
      <c r="H113" s="402"/>
      <c r="I113" s="400"/>
      <c r="J113" s="401"/>
      <c r="K113" s="401"/>
      <c r="L113" s="402"/>
      <c r="M113" s="400"/>
      <c r="N113" s="401"/>
      <c r="O113" s="401"/>
      <c r="P113" s="402"/>
      <c r="Q113" s="400"/>
      <c r="R113" s="401"/>
      <c r="S113" s="401"/>
      <c r="T113" s="402"/>
      <c r="U113" s="400"/>
      <c r="V113" s="401"/>
      <c r="W113" s="401"/>
      <c r="X113" s="402"/>
      <c r="Y113" s="400"/>
      <c r="Z113" s="401"/>
      <c r="AA113" s="401"/>
      <c r="AB113" s="402"/>
      <c r="AC113" s="400"/>
      <c r="AD113" s="401"/>
      <c r="AE113" s="401"/>
      <c r="AF113" s="402"/>
      <c r="AG113" s="400"/>
      <c r="AH113" s="401"/>
      <c r="AI113" s="401"/>
      <c r="AJ113" s="402"/>
      <c r="AK113" s="380"/>
      <c r="AL113" s="381"/>
      <c r="AM113" s="381"/>
      <c r="AN113" s="382"/>
      <c r="AO113" s="380"/>
      <c r="AP113" s="381"/>
      <c r="AQ113" s="381"/>
      <c r="AR113" s="382"/>
      <c r="AS113" s="380"/>
      <c r="AT113" s="381"/>
      <c r="AU113" s="381"/>
      <c r="AV113" s="382"/>
      <c r="AW113" s="380"/>
      <c r="AX113" s="381"/>
      <c r="AY113" s="381"/>
      <c r="AZ113" s="382"/>
      <c r="BA113" s="380"/>
      <c r="BB113" s="381"/>
      <c r="BC113" s="381"/>
      <c r="BD113" s="382"/>
      <c r="BE113" s="380"/>
      <c r="BF113" s="381"/>
      <c r="BG113" s="381"/>
      <c r="BH113" s="382"/>
      <c r="BI113" s="357"/>
      <c r="BJ113" s="358"/>
      <c r="BK113" s="358"/>
      <c r="BL113" s="358"/>
      <c r="BM113" s="380"/>
      <c r="BN113" s="381"/>
      <c r="BO113" s="381"/>
      <c r="BP113" s="382"/>
      <c r="BQ113" s="223" t="n">
        <f aca="false">SUM(Rezultati!E113:BP113)</f>
        <v>0</v>
      </c>
      <c r="BR113" s="224" t="n">
        <f aca="false">COUNT(Rezultati!E113:BP113)</f>
        <v>0</v>
      </c>
      <c r="BS113" s="207"/>
      <c r="BT113" s="272" t="e">
        <f aca="false">Rezultati!BQ113/Rezultati!BR113</f>
        <v>#DIV/0!</v>
      </c>
      <c r="BU113" s="209"/>
      <c r="BV113" s="174" t="n">
        <f aca="false">B113</f>
        <v>0</v>
      </c>
      <c r="BW113" s="175"/>
      <c r="BX113" s="176"/>
      <c r="BY113" s="176"/>
      <c r="BZ113" s="176"/>
      <c r="CA113" s="176"/>
      <c r="CB113" s="176"/>
      <c r="CC113" s="176"/>
      <c r="CD113" s="176"/>
      <c r="CE113" s="175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</row>
    <row r="114" customFormat="false" ht="16.5" hidden="false" customHeight="true" outlineLevel="0" collapsed="false">
      <c r="A114" s="348" t="s">
        <v>49</v>
      </c>
      <c r="B114" s="404"/>
      <c r="C114" s="249" t="n">
        <v>0</v>
      </c>
      <c r="D114" s="250" t="n">
        <f aca="false">Rezultati!C114*Rezultati!BR114</f>
        <v>0</v>
      </c>
      <c r="E114" s="256"/>
      <c r="F114" s="257"/>
      <c r="G114" s="257"/>
      <c r="H114" s="374"/>
      <c r="I114" s="256"/>
      <c r="J114" s="257"/>
      <c r="K114" s="257"/>
      <c r="L114" s="374"/>
      <c r="M114" s="256"/>
      <c r="N114" s="257"/>
      <c r="O114" s="257"/>
      <c r="P114" s="374"/>
      <c r="Q114" s="256"/>
      <c r="R114" s="257"/>
      <c r="S114" s="257"/>
      <c r="T114" s="374"/>
      <c r="U114" s="256"/>
      <c r="V114" s="257"/>
      <c r="W114" s="257"/>
      <c r="X114" s="374"/>
      <c r="Y114" s="256"/>
      <c r="Z114" s="257"/>
      <c r="AA114" s="257"/>
      <c r="AB114" s="374"/>
      <c r="AC114" s="256"/>
      <c r="AD114" s="257"/>
      <c r="AE114" s="257"/>
      <c r="AF114" s="374"/>
      <c r="AG114" s="256"/>
      <c r="AH114" s="257"/>
      <c r="AI114" s="257"/>
      <c r="AJ114" s="374"/>
      <c r="AK114" s="377"/>
      <c r="AL114" s="378"/>
      <c r="AM114" s="378"/>
      <c r="AN114" s="379"/>
      <c r="AO114" s="377"/>
      <c r="AP114" s="378"/>
      <c r="AQ114" s="378"/>
      <c r="AR114" s="379"/>
      <c r="AS114" s="377"/>
      <c r="AT114" s="378"/>
      <c r="AU114" s="378"/>
      <c r="AV114" s="379"/>
      <c r="AW114" s="377"/>
      <c r="AX114" s="378"/>
      <c r="AY114" s="378"/>
      <c r="AZ114" s="379"/>
      <c r="BA114" s="377"/>
      <c r="BB114" s="378"/>
      <c r="BC114" s="378"/>
      <c r="BD114" s="379"/>
      <c r="BE114" s="377"/>
      <c r="BF114" s="378"/>
      <c r="BG114" s="378"/>
      <c r="BH114" s="379"/>
      <c r="BI114" s="375"/>
      <c r="BJ114" s="376"/>
      <c r="BK114" s="376"/>
      <c r="BL114" s="376"/>
      <c r="BM114" s="377"/>
      <c r="BN114" s="378"/>
      <c r="BO114" s="378"/>
      <c r="BP114" s="379"/>
      <c r="BQ114" s="405" t="n">
        <f aca="false">SUM(Rezultati!E114:BP114)</f>
        <v>0</v>
      </c>
      <c r="BR114" s="406" t="n">
        <f aca="false">COUNT(Rezultati!E114:BP114)</f>
        <v>0</v>
      </c>
      <c r="BS114" s="207"/>
      <c r="BT114" s="272" t="str">
        <f aca="false">Rezultati!BQ114/Rezultati!BR114</f>
        <v>#DIV/0!</v>
      </c>
      <c r="BU114" s="209"/>
      <c r="BV114" s="174" t="n">
        <f aca="false">B114</f>
        <v>0</v>
      </c>
      <c r="BW114" s="175"/>
      <c r="BX114" s="176"/>
      <c r="BY114" s="176"/>
      <c r="BZ114" s="176"/>
      <c r="CA114" s="176"/>
      <c r="CB114" s="176"/>
      <c r="CC114" s="176"/>
      <c r="CD114" s="176"/>
      <c r="CE114" s="175"/>
      <c r="CF114" s="176"/>
      <c r="CG114" s="176"/>
      <c r="CH114" s="176"/>
      <c r="CI114" s="176"/>
      <c r="CJ114" s="176"/>
      <c r="CK114" s="176"/>
      <c r="CL114" s="176"/>
      <c r="CM114" s="176"/>
      <c r="CN114" s="176"/>
      <c r="CO114" s="176"/>
      <c r="CP114" s="176"/>
    </row>
    <row r="115" customFormat="false" ht="16.5" hidden="false" customHeight="true" outlineLevel="0" collapsed="false">
      <c r="A115" s="349" t="str">
        <f aca="false">Punkti!A50</f>
        <v>NB-1</v>
      </c>
      <c r="B115" s="192" t="s">
        <v>123</v>
      </c>
      <c r="C115" s="212" t="n">
        <v>0</v>
      </c>
      <c r="D115" s="314" t="n">
        <f aca="false">Rezultati!C115*Rezultati!BR115</f>
        <v>0</v>
      </c>
      <c r="E115" s="354"/>
      <c r="F115" s="355"/>
      <c r="G115" s="355"/>
      <c r="H115" s="356"/>
      <c r="I115" s="354"/>
      <c r="J115" s="355"/>
      <c r="K115" s="355"/>
      <c r="L115" s="356"/>
      <c r="M115" s="354"/>
      <c r="N115" s="355"/>
      <c r="O115" s="355"/>
      <c r="P115" s="356"/>
      <c r="Q115" s="354"/>
      <c r="R115" s="355"/>
      <c r="S115" s="355"/>
      <c r="T115" s="356"/>
      <c r="U115" s="354"/>
      <c r="V115" s="355"/>
      <c r="W115" s="355"/>
      <c r="X115" s="356"/>
      <c r="Y115" s="354"/>
      <c r="Z115" s="355"/>
      <c r="AA115" s="355"/>
      <c r="AB115" s="356"/>
      <c r="AC115" s="354"/>
      <c r="AD115" s="355"/>
      <c r="AE115" s="355"/>
      <c r="AF115" s="356"/>
      <c r="AG115" s="354"/>
      <c r="AH115" s="355"/>
      <c r="AI115" s="355"/>
      <c r="AJ115" s="356"/>
      <c r="AK115" s="359"/>
      <c r="AL115" s="360"/>
      <c r="AM115" s="360"/>
      <c r="AN115" s="361"/>
      <c r="AO115" s="359"/>
      <c r="AP115" s="360"/>
      <c r="AQ115" s="360"/>
      <c r="AR115" s="361"/>
      <c r="AS115" s="359"/>
      <c r="AT115" s="360"/>
      <c r="AU115" s="360"/>
      <c r="AV115" s="361"/>
      <c r="AW115" s="359"/>
      <c r="AX115" s="360"/>
      <c r="AY115" s="360"/>
      <c r="AZ115" s="361"/>
      <c r="BA115" s="359"/>
      <c r="BB115" s="360"/>
      <c r="BC115" s="360"/>
      <c r="BD115" s="361"/>
      <c r="BE115" s="359"/>
      <c r="BF115" s="360"/>
      <c r="BG115" s="360"/>
      <c r="BH115" s="361"/>
      <c r="BI115" s="359"/>
      <c r="BJ115" s="360"/>
      <c r="BK115" s="360"/>
      <c r="BL115" s="361"/>
      <c r="BM115" s="357"/>
      <c r="BN115" s="358"/>
      <c r="BO115" s="358"/>
      <c r="BP115" s="358"/>
      <c r="BQ115" s="407" t="n">
        <f aca="false">SUM(Rezultati!E115:BP115)</f>
        <v>0</v>
      </c>
      <c r="BR115" s="408" t="n">
        <f aca="false">COUNT(Rezultati!E115:BP115)</f>
        <v>0</v>
      </c>
      <c r="BS115" s="409" t="n">
        <f aca="false">SUM((Rezultati!BQ115+Rezultati!BQ116+Rezultati!BQ117+BQ120+BQ122+Rezultati!BQ118+Rezultati!BQ119+Rezultati!BQ121+Rezultati!BQ123)/(Rezultati!BR115+BR120+BR122+Rezultati!BR116+Rezultati!BR117+Rezultati!BR118+Rezultati!BR119+Rezultati!BR121+Rezultati!BR123))</f>
        <v>156.5</v>
      </c>
      <c r="BT115" s="272" t="e">
        <f aca="false">(Rezultati!BQ115/Rezultati!BR115)</f>
        <v>#DIV/0!</v>
      </c>
      <c r="BU115" s="209" t="str">
        <f aca="false">BM2</f>
        <v>NB-1</v>
      </c>
      <c r="BV115" s="174" t="str">
        <f aca="false">B115</f>
        <v>Ainars Gilberts</v>
      </c>
      <c r="BW115" s="175"/>
      <c r="BX115" s="176"/>
      <c r="BY115" s="176"/>
      <c r="BZ115" s="176"/>
      <c r="CA115" s="176"/>
      <c r="CB115" s="176"/>
      <c r="CC115" s="176"/>
      <c r="CD115" s="176"/>
      <c r="CE115" s="175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</row>
    <row r="116" customFormat="false" ht="16.5" hidden="false" customHeight="true" outlineLevel="0" collapsed="false">
      <c r="A116" s="349" t="s">
        <v>50</v>
      </c>
      <c r="B116" s="211" t="s">
        <v>124</v>
      </c>
      <c r="C116" s="212" t="n">
        <v>0</v>
      </c>
      <c r="D116" s="194" t="n">
        <f aca="false">Rezultati!C116*Rezultati!BR116</f>
        <v>0</v>
      </c>
      <c r="E116" s="362"/>
      <c r="F116" s="363"/>
      <c r="G116" s="363"/>
      <c r="H116" s="364"/>
      <c r="I116" s="362"/>
      <c r="J116" s="363"/>
      <c r="K116" s="363"/>
      <c r="L116" s="364"/>
      <c r="M116" s="362"/>
      <c r="N116" s="363"/>
      <c r="O116" s="363"/>
      <c r="P116" s="364"/>
      <c r="Q116" s="362"/>
      <c r="R116" s="363"/>
      <c r="S116" s="363"/>
      <c r="T116" s="364"/>
      <c r="U116" s="362"/>
      <c r="V116" s="363"/>
      <c r="W116" s="363"/>
      <c r="X116" s="364"/>
      <c r="Y116" s="362"/>
      <c r="Z116" s="363"/>
      <c r="AA116" s="363"/>
      <c r="AB116" s="364"/>
      <c r="AC116" s="362"/>
      <c r="AD116" s="363"/>
      <c r="AE116" s="363"/>
      <c r="AF116" s="364"/>
      <c r="AG116" s="362"/>
      <c r="AH116" s="363"/>
      <c r="AI116" s="363"/>
      <c r="AJ116" s="364"/>
      <c r="AK116" s="365"/>
      <c r="AL116" s="366"/>
      <c r="AM116" s="366"/>
      <c r="AN116" s="367"/>
      <c r="AO116" s="365"/>
      <c r="AP116" s="366"/>
      <c r="AQ116" s="366"/>
      <c r="AR116" s="367"/>
      <c r="AS116" s="365" t="n">
        <v>171</v>
      </c>
      <c r="AT116" s="366" t="n">
        <v>161</v>
      </c>
      <c r="AU116" s="366" t="n">
        <v>139</v>
      </c>
      <c r="AV116" s="367" t="n">
        <v>142</v>
      </c>
      <c r="AW116" s="365"/>
      <c r="AX116" s="366"/>
      <c r="AY116" s="366"/>
      <c r="AZ116" s="367"/>
      <c r="BA116" s="365"/>
      <c r="BB116" s="366"/>
      <c r="BC116" s="366"/>
      <c r="BD116" s="367"/>
      <c r="BE116" s="365"/>
      <c r="BF116" s="366"/>
      <c r="BG116" s="366"/>
      <c r="BH116" s="367"/>
      <c r="BI116" s="365"/>
      <c r="BJ116" s="366"/>
      <c r="BK116" s="366"/>
      <c r="BL116" s="367"/>
      <c r="BM116" s="357"/>
      <c r="BN116" s="358"/>
      <c r="BO116" s="358"/>
      <c r="BP116" s="358"/>
      <c r="BQ116" s="223" t="n">
        <f aca="false">SUM(Rezultati!E116:BP116)</f>
        <v>613</v>
      </c>
      <c r="BR116" s="224" t="n">
        <f aca="false">COUNT(Rezultati!E116:BP116)</f>
        <v>4</v>
      </c>
      <c r="BS116" s="409"/>
      <c r="BT116" s="272" t="n">
        <f aca="false">Rezultati!BQ116/Rezultati!BR116</f>
        <v>153.25</v>
      </c>
      <c r="BU116" s="209"/>
      <c r="BV116" s="174" t="str">
        <f aca="false">B116</f>
        <v>Dainis Mauriņš</v>
      </c>
      <c r="BW116" s="175"/>
      <c r="BX116" s="176"/>
      <c r="BY116" s="176"/>
      <c r="BZ116" s="176"/>
      <c r="CA116" s="176"/>
      <c r="CB116" s="176"/>
      <c r="CC116" s="176"/>
      <c r="CD116" s="176"/>
      <c r="CE116" s="175"/>
      <c r="CF116" s="176"/>
      <c r="CG116" s="176"/>
      <c r="CH116" s="176"/>
      <c r="CI116" s="176"/>
      <c r="CJ116" s="176"/>
      <c r="CK116" s="176"/>
      <c r="CL116" s="176"/>
      <c r="CM116" s="176"/>
      <c r="CN116" s="176"/>
      <c r="CO116" s="176"/>
      <c r="CP116" s="176"/>
    </row>
    <row r="117" customFormat="false" ht="16.5" hidden="false" customHeight="true" outlineLevel="0" collapsed="false">
      <c r="A117" s="349" t="s">
        <v>50</v>
      </c>
      <c r="B117" s="225" t="s">
        <v>125</v>
      </c>
      <c r="C117" s="212" t="n">
        <v>0</v>
      </c>
      <c r="D117" s="194" t="n">
        <f aca="false">Rezultati!C117*Rezultati!BR117</f>
        <v>0</v>
      </c>
      <c r="E117" s="362"/>
      <c r="F117" s="363"/>
      <c r="G117" s="363"/>
      <c r="H117" s="364"/>
      <c r="I117" s="362"/>
      <c r="J117" s="363"/>
      <c r="K117" s="363"/>
      <c r="L117" s="364"/>
      <c r="M117" s="362"/>
      <c r="N117" s="363"/>
      <c r="O117" s="363"/>
      <c r="P117" s="364"/>
      <c r="Q117" s="362"/>
      <c r="R117" s="363"/>
      <c r="S117" s="363"/>
      <c r="T117" s="364"/>
      <c r="U117" s="362"/>
      <c r="V117" s="363"/>
      <c r="W117" s="363"/>
      <c r="X117" s="364"/>
      <c r="Y117" s="362"/>
      <c r="Z117" s="363"/>
      <c r="AA117" s="363"/>
      <c r="AB117" s="364"/>
      <c r="AC117" s="362"/>
      <c r="AD117" s="363"/>
      <c r="AE117" s="363"/>
      <c r="AF117" s="364"/>
      <c r="AG117" s="362"/>
      <c r="AH117" s="363"/>
      <c r="AI117" s="363"/>
      <c r="AJ117" s="364"/>
      <c r="AK117" s="368"/>
      <c r="AL117" s="369"/>
      <c r="AM117" s="369"/>
      <c r="AN117" s="370"/>
      <c r="AO117" s="368"/>
      <c r="AP117" s="369"/>
      <c r="AQ117" s="369"/>
      <c r="AR117" s="370"/>
      <c r="AS117" s="368"/>
      <c r="AT117" s="369"/>
      <c r="AU117" s="369"/>
      <c r="AV117" s="370"/>
      <c r="AW117" s="368"/>
      <c r="AX117" s="369"/>
      <c r="AY117" s="369"/>
      <c r="AZ117" s="370"/>
      <c r="BA117" s="368"/>
      <c r="BB117" s="369"/>
      <c r="BC117" s="369"/>
      <c r="BD117" s="370"/>
      <c r="BE117" s="368"/>
      <c r="BF117" s="369"/>
      <c r="BG117" s="369"/>
      <c r="BH117" s="370"/>
      <c r="BI117" s="368"/>
      <c r="BJ117" s="369"/>
      <c r="BK117" s="369"/>
      <c r="BL117" s="370"/>
      <c r="BM117" s="357"/>
      <c r="BN117" s="358"/>
      <c r="BO117" s="358"/>
      <c r="BP117" s="358"/>
      <c r="BQ117" s="223" t="n">
        <f aca="false">SUM(Rezultati!E117:BP117)</f>
        <v>0</v>
      </c>
      <c r="BR117" s="224" t="n">
        <f aca="false">COUNT(Rezultati!E117:BP117)</f>
        <v>0</v>
      </c>
      <c r="BS117" s="409"/>
      <c r="BT117" s="272" t="e">
        <f aca="false">Rezultati!BQ117/Rezultati!BR117</f>
        <v>#DIV/0!</v>
      </c>
      <c r="BU117" s="209"/>
      <c r="BV117" s="174" t="str">
        <f aca="false">B117</f>
        <v>Aleksandrs Liniņš</v>
      </c>
      <c r="BW117" s="175"/>
      <c r="BX117" s="176"/>
      <c r="BY117" s="176"/>
      <c r="BZ117" s="176"/>
      <c r="CA117" s="176"/>
      <c r="CB117" s="176"/>
      <c r="CC117" s="176"/>
      <c r="CD117" s="176"/>
      <c r="CE117" s="175"/>
      <c r="CF117" s="176"/>
      <c r="CG117" s="176"/>
      <c r="CH117" s="176"/>
      <c r="CI117" s="176"/>
      <c r="CJ117" s="176"/>
      <c r="CK117" s="176"/>
      <c r="CL117" s="176"/>
      <c r="CM117" s="176"/>
      <c r="CN117" s="176"/>
      <c r="CO117" s="176"/>
      <c r="CP117" s="176"/>
    </row>
    <row r="118" customFormat="false" ht="16.5" hidden="false" customHeight="true" outlineLevel="0" collapsed="false">
      <c r="A118" s="349" t="s">
        <v>50</v>
      </c>
      <c r="B118" s="225" t="s">
        <v>126</v>
      </c>
      <c r="C118" s="212" t="n">
        <v>0</v>
      </c>
      <c r="D118" s="194" t="n">
        <f aca="false">Rezultati!C118*Rezultati!BR118</f>
        <v>0</v>
      </c>
      <c r="E118" s="362"/>
      <c r="F118" s="363"/>
      <c r="G118" s="363"/>
      <c r="H118" s="364"/>
      <c r="I118" s="362"/>
      <c r="J118" s="363"/>
      <c r="K118" s="363"/>
      <c r="L118" s="364"/>
      <c r="M118" s="362"/>
      <c r="N118" s="363"/>
      <c r="O118" s="363"/>
      <c r="P118" s="364"/>
      <c r="Q118" s="362"/>
      <c r="R118" s="363"/>
      <c r="S118" s="363"/>
      <c r="T118" s="364"/>
      <c r="U118" s="362"/>
      <c r="V118" s="363"/>
      <c r="W118" s="363"/>
      <c r="X118" s="364"/>
      <c r="Y118" s="362"/>
      <c r="Z118" s="363"/>
      <c r="AA118" s="363"/>
      <c r="AB118" s="364"/>
      <c r="AC118" s="362"/>
      <c r="AD118" s="363"/>
      <c r="AE118" s="363"/>
      <c r="AF118" s="364"/>
      <c r="AG118" s="362"/>
      <c r="AH118" s="363"/>
      <c r="AI118" s="363"/>
      <c r="AJ118" s="364"/>
      <c r="AK118" s="368"/>
      <c r="AL118" s="369"/>
      <c r="AM118" s="369"/>
      <c r="AN118" s="370"/>
      <c r="AO118" s="368"/>
      <c r="AP118" s="369"/>
      <c r="AQ118" s="369"/>
      <c r="AR118" s="370"/>
      <c r="AS118" s="368" t="n">
        <v>193</v>
      </c>
      <c r="AT118" s="369" t="n">
        <v>189</v>
      </c>
      <c r="AU118" s="369" t="n">
        <v>142</v>
      </c>
      <c r="AV118" s="370" t="n">
        <v>144</v>
      </c>
      <c r="AW118" s="368"/>
      <c r="AX118" s="369"/>
      <c r="AY118" s="369"/>
      <c r="AZ118" s="370"/>
      <c r="BA118" s="368"/>
      <c r="BB118" s="369"/>
      <c r="BC118" s="369"/>
      <c r="BD118" s="370"/>
      <c r="BE118" s="368"/>
      <c r="BF118" s="369"/>
      <c r="BG118" s="369"/>
      <c r="BH118" s="370"/>
      <c r="BI118" s="368"/>
      <c r="BJ118" s="369"/>
      <c r="BK118" s="369"/>
      <c r="BL118" s="370"/>
      <c r="BM118" s="357"/>
      <c r="BN118" s="358"/>
      <c r="BO118" s="358"/>
      <c r="BP118" s="358"/>
      <c r="BQ118" s="223" t="n">
        <f aca="false">SUM(Rezultati!E118:BP118)</f>
        <v>668</v>
      </c>
      <c r="BR118" s="224" t="n">
        <f aca="false">COUNT(Rezultati!E118:BP118)</f>
        <v>4</v>
      </c>
      <c r="BS118" s="409"/>
      <c r="BT118" s="272" t="n">
        <f aca="false">Rezultati!BQ118/Rezultati!BR118</f>
        <v>167</v>
      </c>
      <c r="BU118" s="209"/>
      <c r="BV118" s="174" t="str">
        <f aca="false">B118</f>
        <v>Ģirts Gabrāns</v>
      </c>
      <c r="BW118" s="175"/>
      <c r="BX118" s="176"/>
      <c r="BY118" s="176"/>
      <c r="BZ118" s="176"/>
      <c r="CA118" s="176"/>
      <c r="CB118" s="176"/>
      <c r="CC118" s="176"/>
      <c r="CD118" s="176"/>
      <c r="CE118" s="175"/>
      <c r="CF118" s="176"/>
      <c r="CG118" s="176"/>
      <c r="CH118" s="176"/>
      <c r="CI118" s="176"/>
      <c r="CJ118" s="176"/>
      <c r="CK118" s="176"/>
      <c r="CL118" s="176"/>
      <c r="CM118" s="176"/>
      <c r="CN118" s="176"/>
      <c r="CO118" s="176"/>
      <c r="CP118" s="176"/>
    </row>
    <row r="119" customFormat="false" ht="16.5" hidden="false" customHeight="true" outlineLevel="0" collapsed="false">
      <c r="A119" s="349" t="s">
        <v>50</v>
      </c>
      <c r="B119" s="211" t="s">
        <v>127</v>
      </c>
      <c r="C119" s="212" t="n">
        <v>0</v>
      </c>
      <c r="D119" s="194" t="n">
        <f aca="false">Rezultati!C119*Rezultati!BR119</f>
        <v>0</v>
      </c>
      <c r="E119" s="371"/>
      <c r="F119" s="372"/>
      <c r="G119" s="372"/>
      <c r="H119" s="373"/>
      <c r="I119" s="371"/>
      <c r="J119" s="372"/>
      <c r="K119" s="372"/>
      <c r="L119" s="373"/>
      <c r="M119" s="371"/>
      <c r="N119" s="372"/>
      <c r="O119" s="372"/>
      <c r="P119" s="373"/>
      <c r="Q119" s="371"/>
      <c r="R119" s="372"/>
      <c r="S119" s="372"/>
      <c r="T119" s="373"/>
      <c r="U119" s="371"/>
      <c r="V119" s="372"/>
      <c r="W119" s="372"/>
      <c r="X119" s="373"/>
      <c r="Y119" s="371"/>
      <c r="Z119" s="372"/>
      <c r="AA119" s="372"/>
      <c r="AB119" s="373"/>
      <c r="AC119" s="371"/>
      <c r="AD119" s="372"/>
      <c r="AE119" s="372"/>
      <c r="AF119" s="373"/>
      <c r="AG119" s="371"/>
      <c r="AH119" s="372"/>
      <c r="AI119" s="372"/>
      <c r="AJ119" s="373"/>
      <c r="AK119" s="368"/>
      <c r="AL119" s="369"/>
      <c r="AM119" s="369"/>
      <c r="AN119" s="370"/>
      <c r="AO119" s="368"/>
      <c r="AP119" s="369"/>
      <c r="AQ119" s="369"/>
      <c r="AR119" s="370"/>
      <c r="AS119" s="368" t="n">
        <v>158</v>
      </c>
      <c r="AT119" s="369" t="n">
        <v>134</v>
      </c>
      <c r="AU119" s="369" t="n">
        <v>156</v>
      </c>
      <c r="AV119" s="370" t="n">
        <v>149</v>
      </c>
      <c r="AW119" s="368"/>
      <c r="AX119" s="369"/>
      <c r="AY119" s="369"/>
      <c r="AZ119" s="370"/>
      <c r="BA119" s="368"/>
      <c r="BB119" s="369"/>
      <c r="BC119" s="369"/>
      <c r="BD119" s="370"/>
      <c r="BE119" s="368"/>
      <c r="BF119" s="369"/>
      <c r="BG119" s="369"/>
      <c r="BH119" s="370"/>
      <c r="BI119" s="368"/>
      <c r="BJ119" s="369"/>
      <c r="BK119" s="369"/>
      <c r="BL119" s="370"/>
      <c r="BM119" s="357"/>
      <c r="BN119" s="358"/>
      <c r="BO119" s="358"/>
      <c r="BP119" s="358"/>
      <c r="BQ119" s="223" t="n">
        <f aca="false">SUM(Rezultati!E119:BP119)</f>
        <v>597</v>
      </c>
      <c r="BR119" s="224" t="n">
        <f aca="false">COUNT(Rezultati!E119:BP119)</f>
        <v>4</v>
      </c>
      <c r="BS119" s="409"/>
      <c r="BT119" s="272" t="n">
        <f aca="false">Rezultati!BQ119/Rezultati!BR119</f>
        <v>149.25</v>
      </c>
      <c r="BU119" s="209"/>
      <c r="BV119" s="174" t="str">
        <f aca="false">B119</f>
        <v>Māris Dukurs</v>
      </c>
      <c r="BW119" s="175"/>
      <c r="BX119" s="176"/>
      <c r="BY119" s="176"/>
      <c r="BZ119" s="176"/>
      <c r="CA119" s="176"/>
      <c r="CB119" s="176"/>
      <c r="CC119" s="176"/>
      <c r="CD119" s="176"/>
      <c r="CE119" s="175"/>
      <c r="CF119" s="176"/>
      <c r="CG119" s="176"/>
      <c r="CH119" s="176"/>
      <c r="CI119" s="176"/>
      <c r="CJ119" s="176"/>
      <c r="CK119" s="176"/>
      <c r="CL119" s="176"/>
      <c r="CM119" s="176"/>
      <c r="CN119" s="176"/>
      <c r="CO119" s="176"/>
      <c r="CP119" s="176"/>
    </row>
    <row r="120" customFormat="false" ht="16.5" hidden="false" customHeight="true" outlineLevel="0" collapsed="false">
      <c r="A120" s="349" t="s">
        <v>50</v>
      </c>
      <c r="B120" s="211"/>
      <c r="C120" s="228" t="n">
        <v>8</v>
      </c>
      <c r="D120" s="229" t="n">
        <f aca="false">Rezultati!C120*Rezultati!BR120</f>
        <v>0</v>
      </c>
      <c r="E120" s="371"/>
      <c r="F120" s="372"/>
      <c r="G120" s="372"/>
      <c r="H120" s="373"/>
      <c r="I120" s="371"/>
      <c r="J120" s="372"/>
      <c r="K120" s="372"/>
      <c r="L120" s="373"/>
      <c r="M120" s="371"/>
      <c r="N120" s="372"/>
      <c r="O120" s="372"/>
      <c r="P120" s="373"/>
      <c r="Q120" s="371"/>
      <c r="R120" s="372"/>
      <c r="S120" s="372"/>
      <c r="T120" s="373"/>
      <c r="U120" s="371"/>
      <c r="V120" s="372"/>
      <c r="W120" s="372"/>
      <c r="X120" s="373"/>
      <c r="Y120" s="371"/>
      <c r="Z120" s="372"/>
      <c r="AA120" s="372"/>
      <c r="AB120" s="373"/>
      <c r="AC120" s="371"/>
      <c r="AD120" s="372"/>
      <c r="AE120" s="372"/>
      <c r="AF120" s="373"/>
      <c r="AG120" s="371"/>
      <c r="AH120" s="372"/>
      <c r="AI120" s="372"/>
      <c r="AJ120" s="373"/>
      <c r="AK120" s="368"/>
      <c r="AL120" s="369"/>
      <c r="AM120" s="369"/>
      <c r="AN120" s="370"/>
      <c r="AO120" s="368"/>
      <c r="AP120" s="369"/>
      <c r="AQ120" s="369"/>
      <c r="AR120" s="370"/>
      <c r="AS120" s="368"/>
      <c r="AT120" s="369"/>
      <c r="AU120" s="369"/>
      <c r="AV120" s="370"/>
      <c r="AW120" s="368"/>
      <c r="AX120" s="369"/>
      <c r="AY120" s="369"/>
      <c r="AZ120" s="370"/>
      <c r="BA120" s="368"/>
      <c r="BB120" s="369"/>
      <c r="BC120" s="369"/>
      <c r="BD120" s="370"/>
      <c r="BE120" s="368"/>
      <c r="BF120" s="369"/>
      <c r="BG120" s="369"/>
      <c r="BH120" s="370"/>
      <c r="BI120" s="368"/>
      <c r="BJ120" s="369"/>
      <c r="BK120" s="369"/>
      <c r="BL120" s="370"/>
      <c r="BM120" s="357"/>
      <c r="BN120" s="358"/>
      <c r="BO120" s="358"/>
      <c r="BP120" s="358"/>
      <c r="BQ120" s="223" t="n">
        <f aca="false">SUM(Rezultati!E120:BP120)</f>
        <v>0</v>
      </c>
      <c r="BR120" s="224" t="n">
        <f aca="false">COUNT(Rezultati!E120:BP120)</f>
        <v>0</v>
      </c>
      <c r="BS120" s="409"/>
      <c r="BT120" s="272" t="str">
        <f aca="false">Rezultati!BQ120/Rezultati!BR120</f>
        <v>#DIV/0!</v>
      </c>
      <c r="BU120" s="209"/>
      <c r="BV120" s="174" t="n">
        <f aca="false">B120</f>
        <v>0</v>
      </c>
      <c r="BW120" s="175"/>
      <c r="BX120" s="176"/>
      <c r="BY120" s="176"/>
      <c r="BZ120" s="176"/>
      <c r="CA120" s="176"/>
      <c r="CB120" s="176"/>
      <c r="CC120" s="176"/>
      <c r="CD120" s="176"/>
      <c r="CE120" s="175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6"/>
    </row>
    <row r="121" customFormat="false" ht="16.5" hidden="false" customHeight="true" outlineLevel="0" collapsed="false">
      <c r="A121" s="349" t="s">
        <v>50</v>
      </c>
      <c r="B121" s="211"/>
      <c r="C121" s="212" t="n">
        <v>0</v>
      </c>
      <c r="D121" s="194" t="n">
        <f aca="false">Rezultati!C121*Rezultati!BR121</f>
        <v>0</v>
      </c>
      <c r="E121" s="371"/>
      <c r="F121" s="372"/>
      <c r="G121" s="372"/>
      <c r="H121" s="373"/>
      <c r="I121" s="371"/>
      <c r="J121" s="372"/>
      <c r="K121" s="372"/>
      <c r="L121" s="373"/>
      <c r="M121" s="371"/>
      <c r="N121" s="372"/>
      <c r="O121" s="372"/>
      <c r="P121" s="373"/>
      <c r="Q121" s="371"/>
      <c r="R121" s="372"/>
      <c r="S121" s="372"/>
      <c r="T121" s="373"/>
      <c r="U121" s="371"/>
      <c r="V121" s="372"/>
      <c r="W121" s="372"/>
      <c r="X121" s="373"/>
      <c r="Y121" s="371"/>
      <c r="Z121" s="372"/>
      <c r="AA121" s="372"/>
      <c r="AB121" s="373"/>
      <c r="AC121" s="371"/>
      <c r="AD121" s="372"/>
      <c r="AE121" s="372"/>
      <c r="AF121" s="373"/>
      <c r="AG121" s="371"/>
      <c r="AH121" s="372"/>
      <c r="AI121" s="372"/>
      <c r="AJ121" s="373"/>
      <c r="AK121" s="368"/>
      <c r="AL121" s="369"/>
      <c r="AM121" s="369"/>
      <c r="AN121" s="370"/>
      <c r="AO121" s="368"/>
      <c r="AP121" s="369"/>
      <c r="AQ121" s="369"/>
      <c r="AR121" s="370"/>
      <c r="AS121" s="368"/>
      <c r="AT121" s="369"/>
      <c r="AU121" s="369"/>
      <c r="AV121" s="370"/>
      <c r="AW121" s="368"/>
      <c r="AX121" s="369"/>
      <c r="AY121" s="369"/>
      <c r="AZ121" s="370"/>
      <c r="BA121" s="368"/>
      <c r="BB121" s="369"/>
      <c r="BC121" s="369"/>
      <c r="BD121" s="370"/>
      <c r="BE121" s="368"/>
      <c r="BF121" s="369"/>
      <c r="BG121" s="369"/>
      <c r="BH121" s="370"/>
      <c r="BI121" s="368"/>
      <c r="BJ121" s="369"/>
      <c r="BK121" s="369"/>
      <c r="BL121" s="370"/>
      <c r="BM121" s="357"/>
      <c r="BN121" s="358"/>
      <c r="BO121" s="358"/>
      <c r="BP121" s="358"/>
      <c r="BQ121" s="223" t="n">
        <f aca="false">SUM(Rezultati!E121:BP121)</f>
        <v>0</v>
      </c>
      <c r="BR121" s="224" t="n">
        <f aca="false">COUNT(Rezultati!E121:BP121)</f>
        <v>0</v>
      </c>
      <c r="BS121" s="409"/>
      <c r="BT121" s="272" t="str">
        <f aca="false">Rezultati!BQ121/Rezultati!BR121</f>
        <v>#DIV/0!</v>
      </c>
      <c r="BU121" s="209"/>
      <c r="BV121" s="174" t="n">
        <f aca="false">B121</f>
        <v>0</v>
      </c>
      <c r="BW121" s="175"/>
      <c r="BX121" s="176"/>
      <c r="BY121" s="176"/>
      <c r="BZ121" s="176"/>
      <c r="CA121" s="176"/>
      <c r="CB121" s="176"/>
      <c r="CC121" s="176"/>
      <c r="CD121" s="176"/>
      <c r="CE121" s="175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6"/>
    </row>
    <row r="122" customFormat="false" ht="16.5" hidden="false" customHeight="true" outlineLevel="0" collapsed="false">
      <c r="A122" s="349" t="s">
        <v>50</v>
      </c>
      <c r="B122" s="399"/>
      <c r="C122" s="324" t="n">
        <v>0</v>
      </c>
      <c r="D122" s="194" t="n">
        <f aca="false">Rezultati!C122*Rezultati!BR122</f>
        <v>0</v>
      </c>
      <c r="E122" s="400"/>
      <c r="F122" s="401"/>
      <c r="G122" s="401"/>
      <c r="H122" s="402"/>
      <c r="I122" s="400"/>
      <c r="J122" s="401"/>
      <c r="K122" s="401"/>
      <c r="L122" s="402"/>
      <c r="M122" s="400"/>
      <c r="N122" s="401"/>
      <c r="O122" s="401"/>
      <c r="P122" s="402"/>
      <c r="Q122" s="400"/>
      <c r="R122" s="401"/>
      <c r="S122" s="401"/>
      <c r="T122" s="402"/>
      <c r="U122" s="400"/>
      <c r="V122" s="401"/>
      <c r="W122" s="401"/>
      <c r="X122" s="402"/>
      <c r="Y122" s="400"/>
      <c r="Z122" s="401"/>
      <c r="AA122" s="401"/>
      <c r="AB122" s="402"/>
      <c r="AC122" s="400"/>
      <c r="AD122" s="401"/>
      <c r="AE122" s="401"/>
      <c r="AF122" s="402"/>
      <c r="AG122" s="400"/>
      <c r="AH122" s="401"/>
      <c r="AI122" s="401"/>
      <c r="AJ122" s="402"/>
      <c r="AK122" s="380"/>
      <c r="AL122" s="381"/>
      <c r="AM122" s="381"/>
      <c r="AN122" s="382"/>
      <c r="AO122" s="380"/>
      <c r="AP122" s="381"/>
      <c r="AQ122" s="381"/>
      <c r="AR122" s="382"/>
      <c r="AS122" s="380"/>
      <c r="AT122" s="381"/>
      <c r="AU122" s="381"/>
      <c r="AV122" s="382"/>
      <c r="AW122" s="380"/>
      <c r="AX122" s="381"/>
      <c r="AY122" s="381"/>
      <c r="AZ122" s="382"/>
      <c r="BA122" s="380"/>
      <c r="BB122" s="381"/>
      <c r="BC122" s="381"/>
      <c r="BD122" s="382"/>
      <c r="BE122" s="380"/>
      <c r="BF122" s="381"/>
      <c r="BG122" s="381"/>
      <c r="BH122" s="382"/>
      <c r="BI122" s="380"/>
      <c r="BJ122" s="381"/>
      <c r="BK122" s="381"/>
      <c r="BL122" s="382"/>
      <c r="BM122" s="357"/>
      <c r="BN122" s="358"/>
      <c r="BO122" s="358"/>
      <c r="BP122" s="358"/>
      <c r="BQ122" s="223" t="n">
        <f aca="false">SUM(Rezultati!E122:BP122)</f>
        <v>0</v>
      </c>
      <c r="BR122" s="224" t="n">
        <f aca="false">COUNT(Rezultati!E122:BP122)</f>
        <v>0</v>
      </c>
      <c r="BS122" s="409"/>
      <c r="BT122" s="272" t="str">
        <f aca="false">Rezultati!BQ122/Rezultati!BR122</f>
        <v>#DIV/0!</v>
      </c>
      <c r="BU122" s="209"/>
      <c r="BV122" s="174" t="n">
        <f aca="false">B122</f>
        <v>0</v>
      </c>
      <c r="BW122" s="175"/>
      <c r="BX122" s="176"/>
      <c r="BY122" s="176"/>
      <c r="BZ122" s="176"/>
      <c r="CA122" s="176"/>
      <c r="CB122" s="176"/>
      <c r="CC122" s="176"/>
      <c r="CD122" s="176"/>
      <c r="CE122" s="175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6"/>
    </row>
    <row r="123" customFormat="false" ht="16.5" hidden="false" customHeight="true" outlineLevel="0" collapsed="false">
      <c r="A123" s="410" t="s">
        <v>50</v>
      </c>
      <c r="B123" s="304"/>
      <c r="C123" s="249" t="n">
        <v>0</v>
      </c>
      <c r="D123" s="250" t="n">
        <f aca="false">Rezultati!C123*Rezultati!BR123</f>
        <v>0</v>
      </c>
      <c r="E123" s="342"/>
      <c r="F123" s="343"/>
      <c r="G123" s="343"/>
      <c r="H123" s="411"/>
      <c r="I123" s="342"/>
      <c r="J123" s="343"/>
      <c r="K123" s="343"/>
      <c r="L123" s="411"/>
      <c r="M123" s="342"/>
      <c r="N123" s="343"/>
      <c r="O123" s="343"/>
      <c r="P123" s="411"/>
      <c r="Q123" s="342"/>
      <c r="R123" s="343"/>
      <c r="S123" s="343"/>
      <c r="T123" s="411"/>
      <c r="U123" s="342"/>
      <c r="V123" s="343"/>
      <c r="W123" s="343"/>
      <c r="X123" s="411"/>
      <c r="Y123" s="342"/>
      <c r="Z123" s="343"/>
      <c r="AA123" s="343"/>
      <c r="AB123" s="411"/>
      <c r="AC123" s="342"/>
      <c r="AD123" s="343"/>
      <c r="AE123" s="343"/>
      <c r="AF123" s="411"/>
      <c r="AG123" s="342"/>
      <c r="AH123" s="343"/>
      <c r="AI123" s="343"/>
      <c r="AJ123" s="411"/>
      <c r="AK123" s="377"/>
      <c r="AL123" s="378"/>
      <c r="AM123" s="378"/>
      <c r="AN123" s="379"/>
      <c r="AO123" s="377"/>
      <c r="AP123" s="378"/>
      <c r="AQ123" s="378"/>
      <c r="AR123" s="379"/>
      <c r="AS123" s="377"/>
      <c r="AT123" s="378"/>
      <c r="AU123" s="378"/>
      <c r="AV123" s="379"/>
      <c r="AW123" s="377"/>
      <c r="AX123" s="378"/>
      <c r="AY123" s="378"/>
      <c r="AZ123" s="379"/>
      <c r="BA123" s="377"/>
      <c r="BB123" s="378"/>
      <c r="BC123" s="378"/>
      <c r="BD123" s="379"/>
      <c r="BE123" s="377"/>
      <c r="BF123" s="378"/>
      <c r="BG123" s="378"/>
      <c r="BH123" s="379"/>
      <c r="BI123" s="377"/>
      <c r="BJ123" s="378"/>
      <c r="BK123" s="378"/>
      <c r="BL123" s="379"/>
      <c r="BM123" s="375"/>
      <c r="BN123" s="376"/>
      <c r="BO123" s="376"/>
      <c r="BP123" s="376"/>
      <c r="BQ123" s="259" t="n">
        <f aca="false">SUM(Rezultati!E123:BP123)</f>
        <v>0</v>
      </c>
      <c r="BR123" s="260" t="n">
        <f aca="false">COUNT(Rezultati!E123:BP123)</f>
        <v>0</v>
      </c>
      <c r="BS123" s="409"/>
      <c r="BT123" s="272" t="str">
        <f aca="false">Rezultati!BQ123/Rezultati!BR123</f>
        <v>#DIV/0!</v>
      </c>
      <c r="BU123" s="209"/>
      <c r="BV123" s="174" t="n">
        <f aca="false">B123</f>
        <v>0</v>
      </c>
      <c r="BW123" s="175"/>
      <c r="BX123" s="176"/>
      <c r="BY123" s="176"/>
      <c r="BZ123" s="176"/>
      <c r="CA123" s="176"/>
      <c r="CB123" s="176"/>
      <c r="CC123" s="176"/>
      <c r="CD123" s="176"/>
      <c r="CE123" s="175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6"/>
    </row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85:BS91"/>
    <mergeCell ref="BU85:BU91"/>
    <mergeCell ref="BS92:BS98"/>
    <mergeCell ref="BU92:BU98"/>
    <mergeCell ref="BS99:BS106"/>
    <mergeCell ref="BU99:BU106"/>
    <mergeCell ref="BS107:BS114"/>
    <mergeCell ref="BU107:BU114"/>
    <mergeCell ref="BS115:BS123"/>
    <mergeCell ref="BU115:BU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O16" activeCellId="0" sqref="AO16"/>
    </sheetView>
  </sheetViews>
  <sheetFormatPr defaultRowHeight="15"/>
  <cols>
    <col collapsed="false" hidden="false" max="1" min="1" style="0" width="24.1377551020408"/>
    <col collapsed="false" hidden="false" max="2" min="2" style="0" width="30.0051020408163"/>
    <col collapsed="false" hidden="false" max="30" min="3" style="0" width="2.70918367346939"/>
    <col collapsed="false" hidden="true" max="38" min="31" style="0" width="0"/>
    <col collapsed="false" hidden="false" max="39" min="39" style="0" width="6.86734693877551"/>
    <col collapsed="false" hidden="false" max="40" min="40" style="0" width="9.70918367346939"/>
    <col collapsed="false" hidden="false" max="41" min="41" style="0" width="16.2908163265306"/>
    <col collapsed="false" hidden="false" max="42" min="42" style="0" width="3.29591836734694"/>
    <col collapsed="false" hidden="false" max="63" min="43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</row>
    <row r="2" customFormat="false" ht="13.5" hidden="false" customHeight="true" outlineLevel="0" collapsed="false">
      <c r="A2" s="412"/>
      <c r="B2" s="412"/>
      <c r="C2" s="413" t="s">
        <v>128</v>
      </c>
      <c r="D2" s="413"/>
      <c r="E2" s="413"/>
      <c r="F2" s="413"/>
      <c r="G2" s="413" t="s">
        <v>129</v>
      </c>
      <c r="H2" s="413"/>
      <c r="I2" s="413"/>
      <c r="J2" s="413"/>
      <c r="K2" s="413" t="s">
        <v>130</v>
      </c>
      <c r="L2" s="413"/>
      <c r="M2" s="413"/>
      <c r="N2" s="413"/>
      <c r="O2" s="413" t="s">
        <v>131</v>
      </c>
      <c r="P2" s="413"/>
      <c r="Q2" s="413"/>
      <c r="R2" s="413"/>
      <c r="S2" s="413" t="s">
        <v>132</v>
      </c>
      <c r="T2" s="413"/>
      <c r="U2" s="413"/>
      <c r="V2" s="413"/>
      <c r="W2" s="413" t="s">
        <v>133</v>
      </c>
      <c r="X2" s="413"/>
      <c r="Y2" s="413"/>
      <c r="Z2" s="413"/>
      <c r="AA2" s="413" t="s">
        <v>134</v>
      </c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 t="s">
        <v>135</v>
      </c>
      <c r="AN2" s="414" t="s">
        <v>136</v>
      </c>
      <c r="AO2" s="415"/>
    </row>
    <row r="3" customFormat="false" ht="14.25" hidden="false" customHeight="true" outlineLevel="0" collapsed="false">
      <c r="A3" s="416" t="str">
        <f aca="false">Rezultati!A4</f>
        <v>BASK APS</v>
      </c>
      <c r="B3" s="416" t="str">
        <f aca="false">Rezultati!B4</f>
        <v>Artemijs Hudjakovs</v>
      </c>
      <c r="C3" s="417" t="n">
        <v>1</v>
      </c>
      <c r="D3" s="417" t="n">
        <v>0</v>
      </c>
      <c r="E3" s="417" t="n">
        <v>2</v>
      </c>
      <c r="F3" s="417" t="n">
        <v>1</v>
      </c>
      <c r="G3" s="417" t="n">
        <v>1</v>
      </c>
      <c r="H3" s="417" t="n">
        <v>1</v>
      </c>
      <c r="I3" s="417" t="n">
        <v>0</v>
      </c>
      <c r="J3" s="417" t="n">
        <v>4</v>
      </c>
      <c r="K3" s="417" t="n">
        <v>3</v>
      </c>
      <c r="L3" s="417" t="n">
        <v>1</v>
      </c>
      <c r="M3" s="417" t="n">
        <v>0</v>
      </c>
      <c r="N3" s="417" t="n">
        <v>0</v>
      </c>
      <c r="O3" s="417" t="n">
        <v>0</v>
      </c>
      <c r="P3" s="417" t="n">
        <v>1</v>
      </c>
      <c r="Q3" s="417" t="n">
        <v>0</v>
      </c>
      <c r="R3" s="417" t="n">
        <v>0</v>
      </c>
      <c r="S3" s="417" t="n">
        <v>1</v>
      </c>
      <c r="T3" s="417" t="n">
        <v>0</v>
      </c>
      <c r="U3" s="417" t="n">
        <v>0</v>
      </c>
      <c r="V3" s="417" t="n">
        <v>1</v>
      </c>
      <c r="W3" s="417" t="n">
        <v>0</v>
      </c>
      <c r="X3" s="417" t="n">
        <v>0</v>
      </c>
      <c r="Y3" s="417" t="n">
        <v>0</v>
      </c>
      <c r="Z3" s="417" t="n">
        <v>2</v>
      </c>
      <c r="AA3" s="417" t="n">
        <v>1</v>
      </c>
      <c r="AB3" s="417" t="n">
        <v>1</v>
      </c>
      <c r="AC3" s="417" t="n">
        <v>1</v>
      </c>
      <c r="AD3" s="417" t="n">
        <v>2</v>
      </c>
      <c r="AE3" s="417"/>
      <c r="AF3" s="417"/>
      <c r="AG3" s="417"/>
      <c r="AH3" s="417"/>
      <c r="AI3" s="417"/>
      <c r="AJ3" s="417"/>
      <c r="AK3" s="417"/>
      <c r="AL3" s="417"/>
      <c r="AM3" s="418" t="n">
        <f aca="false">SUM(C3:AD3)</f>
        <v>24</v>
      </c>
      <c r="AN3" s="419" t="n">
        <f aca="false">'spliti 2 aplis'!AM3*0.3</f>
        <v>7.2</v>
      </c>
      <c r="AO3" s="420" t="n">
        <f aca="false">'spliti 2 aplis'!AN3+'spliti 2 aplis'!AN4+'spliti 2 aplis'!AN5+'spliti 2 aplis'!AN6+'spliti 2 aplis'!AN9+AN7+AN8+AN10</f>
        <v>24.3</v>
      </c>
    </row>
    <row r="4" customFormat="false" ht="14.25" hidden="false" customHeight="true" outlineLevel="0" collapsed="false">
      <c r="A4" s="416" t="str">
        <f aca="false">Rezultati!A5</f>
        <v>BASK APS</v>
      </c>
      <c r="B4" s="416" t="str">
        <f aca="false">Rezultati!B5</f>
        <v>Gints Aksiks</v>
      </c>
      <c r="C4" s="421"/>
      <c r="D4" s="421"/>
      <c r="E4" s="421"/>
      <c r="F4" s="421"/>
      <c r="G4" s="421" t="n">
        <v>1</v>
      </c>
      <c r="H4" s="421" t="n">
        <v>1</v>
      </c>
      <c r="I4" s="421" t="n">
        <v>0</v>
      </c>
      <c r="J4" s="421" t="n">
        <v>1</v>
      </c>
      <c r="K4" s="421"/>
      <c r="L4" s="421"/>
      <c r="M4" s="421"/>
      <c r="N4" s="421"/>
      <c r="O4" s="421" t="n">
        <v>2</v>
      </c>
      <c r="P4" s="421" t="n">
        <v>1</v>
      </c>
      <c r="Q4" s="421" t="n">
        <v>2</v>
      </c>
      <c r="R4" s="421" t="n">
        <v>1</v>
      </c>
      <c r="S4" s="421" t="n">
        <v>3</v>
      </c>
      <c r="T4" s="421" t="n">
        <v>1</v>
      </c>
      <c r="U4" s="421" t="n">
        <v>1</v>
      </c>
      <c r="V4" s="421" t="n">
        <v>0</v>
      </c>
      <c r="W4" s="421" t="n">
        <v>4</v>
      </c>
      <c r="X4" s="421" t="n">
        <v>1</v>
      </c>
      <c r="Y4" s="421" t="n">
        <v>2</v>
      </c>
      <c r="Z4" s="421" t="n">
        <v>1</v>
      </c>
      <c r="AA4" s="421" t="n">
        <v>0</v>
      </c>
      <c r="AB4" s="421" t="n">
        <v>1</v>
      </c>
      <c r="AC4" s="421" t="n">
        <v>1</v>
      </c>
      <c r="AD4" s="421" t="n">
        <v>1</v>
      </c>
      <c r="AE4" s="421"/>
      <c r="AF4" s="421"/>
      <c r="AG4" s="421"/>
      <c r="AH4" s="421"/>
      <c r="AI4" s="421"/>
      <c r="AJ4" s="421"/>
      <c r="AK4" s="421"/>
      <c r="AL4" s="421"/>
      <c r="AM4" s="418" t="n">
        <f aca="false">SUM(C4:AD4)</f>
        <v>25</v>
      </c>
      <c r="AN4" s="419" t="n">
        <f aca="false">'spliti 2 aplis'!AM4*0.3</f>
        <v>7.5</v>
      </c>
      <c r="AO4" s="420"/>
    </row>
    <row r="5" customFormat="false" ht="14.25" hidden="false" customHeight="true" outlineLevel="0" collapsed="false">
      <c r="A5" s="416" t="str">
        <f aca="false">Rezultati!A6</f>
        <v>BASK APS</v>
      </c>
      <c r="B5" s="416" t="str">
        <f aca="false">Rezultati!B6</f>
        <v>Dmitrijs Čebotarjovs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18" t="n">
        <f aca="false">SUM(C5:AD5)</f>
        <v>0</v>
      </c>
      <c r="AN5" s="419" t="n">
        <f aca="false">'spliti 2 aplis'!AM5*0.3</f>
        <v>0</v>
      </c>
      <c r="AO5" s="420"/>
    </row>
    <row r="6" customFormat="false" ht="14.25" hidden="false" customHeight="true" outlineLevel="0" collapsed="false">
      <c r="A6" s="416" t="str">
        <f aca="false">Rezultati!A7</f>
        <v>BASK APS</v>
      </c>
      <c r="B6" s="416" t="str">
        <f aca="false">Rezultati!B7</f>
        <v>Sergejs Ļeonovs</v>
      </c>
      <c r="C6" s="422" t="n">
        <v>1</v>
      </c>
      <c r="D6" s="422" t="n">
        <v>1</v>
      </c>
      <c r="E6" s="422" t="n">
        <v>2</v>
      </c>
      <c r="F6" s="422" t="n">
        <v>0</v>
      </c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18" t="n">
        <f aca="false">SUM(C6:AD6)</f>
        <v>4</v>
      </c>
      <c r="AN6" s="419" t="n">
        <f aca="false">'spliti 2 aplis'!AM6*0.3</f>
        <v>1.2</v>
      </c>
      <c r="AO6" s="420"/>
    </row>
    <row r="7" customFormat="false" ht="14.25" hidden="false" customHeight="true" outlineLevel="0" collapsed="false">
      <c r="A7" s="416" t="str">
        <f aca="false">Rezultati!A14</f>
        <v>BASK APS</v>
      </c>
      <c r="B7" s="416" t="str">
        <f aca="false">Rezultati!B11</f>
        <v>Kristaps Laucis</v>
      </c>
      <c r="C7" s="423"/>
      <c r="D7" s="423"/>
      <c r="E7" s="423"/>
      <c r="F7" s="423"/>
      <c r="G7" s="423" t="n">
        <v>0</v>
      </c>
      <c r="H7" s="423" t="n">
        <v>2</v>
      </c>
      <c r="I7" s="423" t="n">
        <v>0</v>
      </c>
      <c r="J7" s="423" t="n">
        <v>0</v>
      </c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 t="n">
        <v>0</v>
      </c>
      <c r="X7" s="423" t="n">
        <v>2</v>
      </c>
      <c r="Y7" s="423" t="n">
        <v>0</v>
      </c>
      <c r="Z7" s="423" t="n">
        <v>1</v>
      </c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18" t="n">
        <f aca="false">SUM(C7:AD7)</f>
        <v>5</v>
      </c>
      <c r="AN7" s="419" t="n">
        <f aca="false">'spliti 2 aplis'!AM7*0.3</f>
        <v>1.5</v>
      </c>
      <c r="AO7" s="420"/>
    </row>
    <row r="8" customFormat="false" ht="14.25" hidden="false" customHeight="true" outlineLevel="0" collapsed="false">
      <c r="A8" s="416" t="str">
        <f aca="false">Rezultati!BU4</f>
        <v>BASK APS</v>
      </c>
      <c r="B8" s="416" t="str">
        <f aca="false">Rezultati!BV10</f>
        <v>Igors Plade</v>
      </c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18" t="n">
        <f aca="false">SUM(C8:AD8)</f>
        <v>0</v>
      </c>
      <c r="AN8" s="419" t="n">
        <f aca="false">'spliti 2 aplis'!AM8*0.3</f>
        <v>0</v>
      </c>
      <c r="AO8" s="420"/>
    </row>
    <row r="9" customFormat="false" ht="14.25" hidden="false" customHeight="true" outlineLevel="0" collapsed="false">
      <c r="A9" s="416" t="str">
        <f aca="false">Rezultati!A8</f>
        <v>BASK APS</v>
      </c>
      <c r="B9" s="416" t="str">
        <f aca="false">Rezultati!B8</f>
        <v>Karīna Maslova</v>
      </c>
      <c r="C9" s="423" t="n">
        <v>0</v>
      </c>
      <c r="D9" s="423" t="n">
        <v>1</v>
      </c>
      <c r="E9" s="423" t="n">
        <v>1</v>
      </c>
      <c r="F9" s="423" t="n">
        <v>2</v>
      </c>
      <c r="G9" s="423"/>
      <c r="H9" s="423"/>
      <c r="I9" s="423"/>
      <c r="J9" s="423"/>
      <c r="K9" s="423" t="n">
        <v>2</v>
      </c>
      <c r="L9" s="423" t="n">
        <v>1</v>
      </c>
      <c r="M9" s="423" t="n">
        <v>0</v>
      </c>
      <c r="N9" s="423" t="n">
        <v>1</v>
      </c>
      <c r="O9" s="423" t="n">
        <v>1</v>
      </c>
      <c r="P9" s="423" t="n">
        <v>1</v>
      </c>
      <c r="Q9" s="423" t="n">
        <v>0</v>
      </c>
      <c r="R9" s="423" t="n">
        <v>1</v>
      </c>
      <c r="S9" s="423" t="n">
        <v>0</v>
      </c>
      <c r="T9" s="423" t="n">
        <v>0</v>
      </c>
      <c r="U9" s="423" t="n">
        <v>1</v>
      </c>
      <c r="V9" s="423" t="n">
        <v>4</v>
      </c>
      <c r="W9" s="423"/>
      <c r="X9" s="423"/>
      <c r="Y9" s="423"/>
      <c r="Z9" s="423"/>
      <c r="AA9" s="423" t="n">
        <v>1</v>
      </c>
      <c r="AB9" s="423" t="n">
        <v>1</v>
      </c>
      <c r="AC9" s="423" t="n">
        <v>1</v>
      </c>
      <c r="AD9" s="423" t="n">
        <v>0</v>
      </c>
      <c r="AE9" s="423"/>
      <c r="AF9" s="423"/>
      <c r="AG9" s="423"/>
      <c r="AH9" s="423"/>
      <c r="AI9" s="423"/>
      <c r="AJ9" s="423"/>
      <c r="AK9" s="423"/>
      <c r="AL9" s="423"/>
      <c r="AM9" s="418" t="n">
        <f aca="false">SUM(C9:AD9)</f>
        <v>19</v>
      </c>
      <c r="AN9" s="419" t="n">
        <f aca="false">'spliti 2 aplis'!AM9*0.3</f>
        <v>5.7</v>
      </c>
      <c r="AO9" s="420"/>
    </row>
    <row r="10" customFormat="false" ht="14.25" hidden="false" customHeight="true" outlineLevel="0" collapsed="false">
      <c r="A10" s="416" t="str">
        <f aca="false">Rezultati!A12</f>
        <v>BASK APS</v>
      </c>
      <c r="B10" s="416" t="str">
        <f aca="false">Rezultati!B12</f>
        <v>Edmunds Jansons</v>
      </c>
      <c r="C10" s="423"/>
      <c r="D10" s="423"/>
      <c r="E10" s="423"/>
      <c r="F10" s="423"/>
      <c r="G10" s="423"/>
      <c r="H10" s="423"/>
      <c r="I10" s="423"/>
      <c r="J10" s="423"/>
      <c r="K10" s="423" t="n">
        <v>1</v>
      </c>
      <c r="L10" s="423" t="n">
        <v>2</v>
      </c>
      <c r="M10" s="423" t="n">
        <v>1</v>
      </c>
      <c r="N10" s="423" t="n">
        <v>0</v>
      </c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18" t="n">
        <f aca="false">SUM(C10:AD10)</f>
        <v>4</v>
      </c>
      <c r="AN10" s="419" t="n">
        <f aca="false">'spliti 2 aplis'!AM10*0.3</f>
        <v>1.2</v>
      </c>
      <c r="AO10" s="420"/>
    </row>
    <row r="11" customFormat="false" ht="14.25" hidden="false" customHeight="true" outlineLevel="0" collapsed="false">
      <c r="A11" s="424" t="str">
        <f aca="false">Rezultati!A15</f>
        <v>Ten Pin</v>
      </c>
      <c r="B11" s="424" t="str">
        <f aca="false">Rezultati!B15</f>
        <v>Ints Krievkalns</v>
      </c>
      <c r="C11" s="425" t="n">
        <v>1</v>
      </c>
      <c r="D11" s="425" t="n">
        <v>0</v>
      </c>
      <c r="E11" s="425" t="n">
        <v>3</v>
      </c>
      <c r="F11" s="425" t="n">
        <v>0</v>
      </c>
      <c r="G11" s="425" t="n">
        <v>1</v>
      </c>
      <c r="H11" s="425" t="n">
        <v>2</v>
      </c>
      <c r="I11" s="425" t="n">
        <v>0</v>
      </c>
      <c r="J11" s="425" t="n">
        <v>1</v>
      </c>
      <c r="K11" s="425" t="n">
        <v>1</v>
      </c>
      <c r="L11" s="425" t="n">
        <v>1</v>
      </c>
      <c r="M11" s="425" t="n">
        <v>1</v>
      </c>
      <c r="N11" s="425" t="n">
        <v>2</v>
      </c>
      <c r="O11" s="425" t="n">
        <v>1</v>
      </c>
      <c r="P11" s="425" t="n">
        <v>0</v>
      </c>
      <c r="Q11" s="425" t="n">
        <v>1</v>
      </c>
      <c r="R11" s="425" t="n">
        <v>1</v>
      </c>
      <c r="S11" s="425" t="n">
        <v>1</v>
      </c>
      <c r="T11" s="425" t="n">
        <v>2</v>
      </c>
      <c r="U11" s="425" t="n">
        <v>2</v>
      </c>
      <c r="V11" s="425" t="n">
        <v>2</v>
      </c>
      <c r="W11" s="425" t="n">
        <v>0</v>
      </c>
      <c r="X11" s="425" t="n">
        <v>1</v>
      </c>
      <c r="Y11" s="425" t="n">
        <v>2</v>
      </c>
      <c r="Z11" s="425" t="n">
        <v>1</v>
      </c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6" t="n">
        <f aca="false">SUM(C11:AD11)</f>
        <v>27</v>
      </c>
      <c r="AN11" s="427" t="n">
        <f aca="false">'spliti 2 aplis'!AM11*0.3</f>
        <v>8.1</v>
      </c>
      <c r="AO11" s="428" t="n">
        <f aca="false">'spliti 2 aplis'!AN15+'spliti 2 aplis'!AN14+'spliti 2 aplis'!AN13+'spliti 2 aplis'!AN12+'spliti 2 aplis'!AN11</f>
        <v>22.2</v>
      </c>
      <c r="AQ11" s="429" t="s">
        <v>137</v>
      </c>
      <c r="AR11" s="429"/>
      <c r="AS11" s="429"/>
    </row>
    <row r="12" customFormat="false" ht="14.25" hidden="false" customHeight="true" outlineLevel="0" collapsed="false">
      <c r="A12" s="424" t="str">
        <f aca="false">Rezultati!A16</f>
        <v>Ten Pin</v>
      </c>
      <c r="B12" s="424" t="str">
        <f aca="false">Rezultati!B16</f>
        <v>Veronika Hudjakova</v>
      </c>
      <c r="C12" s="430" t="n">
        <v>1</v>
      </c>
      <c r="D12" s="430" t="n">
        <v>3</v>
      </c>
      <c r="E12" s="430" t="n">
        <v>0</v>
      </c>
      <c r="F12" s="430" t="n">
        <v>0</v>
      </c>
      <c r="G12" s="430" t="n">
        <v>1</v>
      </c>
      <c r="H12" s="430" t="n">
        <v>0</v>
      </c>
      <c r="I12" s="430" t="n">
        <v>2</v>
      </c>
      <c r="J12" s="430" t="n">
        <v>0</v>
      </c>
      <c r="K12" s="430"/>
      <c r="L12" s="430"/>
      <c r="M12" s="430"/>
      <c r="N12" s="430"/>
      <c r="O12" s="430" t="n">
        <v>0</v>
      </c>
      <c r="P12" s="430" t="n">
        <v>1</v>
      </c>
      <c r="Q12" s="430" t="n">
        <v>1</v>
      </c>
      <c r="R12" s="430" t="n">
        <v>1</v>
      </c>
      <c r="S12" s="430" t="n">
        <v>1</v>
      </c>
      <c r="T12" s="430" t="n">
        <v>0</v>
      </c>
      <c r="U12" s="430" t="n">
        <v>2</v>
      </c>
      <c r="V12" s="430" t="n">
        <v>1</v>
      </c>
      <c r="W12" s="430" t="n">
        <v>1</v>
      </c>
      <c r="X12" s="430" t="n">
        <v>1</v>
      </c>
      <c r="Y12" s="430" t="n">
        <v>0</v>
      </c>
      <c r="Z12" s="430" t="n">
        <v>1</v>
      </c>
      <c r="AA12" s="430" t="n">
        <v>2</v>
      </c>
      <c r="AB12" s="430" t="n">
        <v>0</v>
      </c>
      <c r="AC12" s="430" t="n">
        <v>0</v>
      </c>
      <c r="AD12" s="430" t="n">
        <v>1</v>
      </c>
      <c r="AE12" s="430"/>
      <c r="AF12" s="430"/>
      <c r="AG12" s="430"/>
      <c r="AH12" s="430"/>
      <c r="AI12" s="430"/>
      <c r="AJ12" s="430"/>
      <c r="AK12" s="430"/>
      <c r="AL12" s="430"/>
      <c r="AM12" s="426" t="n">
        <f aca="false">SUM(C12:AD12)</f>
        <v>20</v>
      </c>
      <c r="AN12" s="427" t="n">
        <f aca="false">'spliti 2 aplis'!AM12*0.3</f>
        <v>6</v>
      </c>
      <c r="AO12" s="428"/>
      <c r="AQ12" s="429"/>
      <c r="AR12" s="429"/>
      <c r="AS12" s="429"/>
    </row>
    <row r="13" customFormat="false" ht="14.25" hidden="false" customHeight="true" outlineLevel="0" collapsed="false">
      <c r="A13" s="424" t="str">
        <f aca="false">Rezultati!A17</f>
        <v>Ten Pin</v>
      </c>
      <c r="B13" s="424" t="str">
        <f aca="false">Rezultati!B17</f>
        <v>Rihards Kovaļenko</v>
      </c>
      <c r="C13" s="431"/>
      <c r="D13" s="431"/>
      <c r="E13" s="431"/>
      <c r="F13" s="431"/>
      <c r="G13" s="431"/>
      <c r="H13" s="431"/>
      <c r="I13" s="431"/>
      <c r="J13" s="431"/>
      <c r="K13" s="431" t="n">
        <v>0</v>
      </c>
      <c r="L13" s="431" t="n">
        <v>1</v>
      </c>
      <c r="M13" s="431" t="n">
        <v>1</v>
      </c>
      <c r="N13" s="431" t="n">
        <v>0</v>
      </c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 t="n">
        <v>0</v>
      </c>
      <c r="AB13" s="431" t="n">
        <v>3</v>
      </c>
      <c r="AC13" s="431" t="n">
        <v>0</v>
      </c>
      <c r="AD13" s="431" t="n">
        <v>1</v>
      </c>
      <c r="AE13" s="431"/>
      <c r="AF13" s="431"/>
      <c r="AG13" s="431"/>
      <c r="AH13" s="431"/>
      <c r="AI13" s="431"/>
      <c r="AJ13" s="431"/>
      <c r="AK13" s="431"/>
      <c r="AL13" s="431"/>
      <c r="AM13" s="426" t="n">
        <f aca="false">SUM(C13:AD13)</f>
        <v>6</v>
      </c>
      <c r="AN13" s="427" t="n">
        <f aca="false">'spliti 2 aplis'!AM13*0.3</f>
        <v>1.8</v>
      </c>
      <c r="AO13" s="428"/>
      <c r="AQ13" s="429"/>
      <c r="AR13" s="429"/>
      <c r="AS13" s="429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</row>
    <row r="14" customFormat="false" ht="14.25" hidden="false" customHeight="true" outlineLevel="0" collapsed="false">
      <c r="A14" s="424" t="str">
        <f aca="false">Rezultati!A18</f>
        <v>Ten Pin</v>
      </c>
      <c r="B14" s="424" t="str">
        <f aca="false">Rezultati!B18</f>
        <v>Daniels Vēzis</v>
      </c>
      <c r="C14" s="431" t="n">
        <v>1</v>
      </c>
      <c r="D14" s="431" t="n">
        <v>3</v>
      </c>
      <c r="E14" s="431" t="n">
        <v>1</v>
      </c>
      <c r="F14" s="431" t="n">
        <v>0</v>
      </c>
      <c r="G14" s="431" t="n">
        <v>1</v>
      </c>
      <c r="H14" s="431" t="n">
        <v>2</v>
      </c>
      <c r="I14" s="431" t="n">
        <v>0</v>
      </c>
      <c r="J14" s="431" t="n">
        <v>3</v>
      </c>
      <c r="K14" s="431" t="n">
        <v>1</v>
      </c>
      <c r="L14" s="431" t="n">
        <v>0</v>
      </c>
      <c r="M14" s="431" t="n">
        <v>0</v>
      </c>
      <c r="N14" s="431" t="n">
        <v>0</v>
      </c>
      <c r="O14" s="431" t="n">
        <v>0</v>
      </c>
      <c r="P14" s="431" t="n">
        <v>0</v>
      </c>
      <c r="Q14" s="431" t="n">
        <v>0</v>
      </c>
      <c r="R14" s="431" t="n">
        <v>0</v>
      </c>
      <c r="S14" s="431" t="n">
        <v>1</v>
      </c>
      <c r="T14" s="431" t="n">
        <v>1</v>
      </c>
      <c r="U14" s="431" t="n">
        <v>1</v>
      </c>
      <c r="V14" s="431" t="n">
        <v>0</v>
      </c>
      <c r="W14" s="431" t="n">
        <v>1</v>
      </c>
      <c r="X14" s="431" t="n">
        <v>1</v>
      </c>
      <c r="Y14" s="431" t="n">
        <v>0</v>
      </c>
      <c r="Z14" s="431" t="n">
        <v>1</v>
      </c>
      <c r="AA14" s="431" t="n">
        <v>1</v>
      </c>
      <c r="AB14" s="431" t="n">
        <v>0</v>
      </c>
      <c r="AC14" s="431" t="n">
        <v>2</v>
      </c>
      <c r="AD14" s="431" t="n">
        <v>0</v>
      </c>
      <c r="AE14" s="431"/>
      <c r="AF14" s="431"/>
      <c r="AG14" s="431"/>
      <c r="AH14" s="431"/>
      <c r="AI14" s="431"/>
      <c r="AJ14" s="431"/>
      <c r="AK14" s="431"/>
      <c r="AL14" s="431"/>
      <c r="AM14" s="426" t="n">
        <f aca="false">SUM(C14:AD14)</f>
        <v>21</v>
      </c>
      <c r="AN14" s="427" t="n">
        <f aca="false">'spliti 2 aplis'!AM14*0.3</f>
        <v>6.3</v>
      </c>
      <c r="AO14" s="428"/>
      <c r="AQ14" s="429"/>
      <c r="AR14" s="429"/>
      <c r="AS14" s="429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</row>
    <row r="15" customFormat="false" ht="14.25" hidden="false" customHeight="true" outlineLevel="0" collapsed="false">
      <c r="A15" s="424" t="str">
        <f aca="false">Rezultati!A19</f>
        <v>Ten Pin</v>
      </c>
      <c r="B15" s="424" t="n">
        <f aca="false">Rezultati!B19</f>
        <v>0</v>
      </c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26" t="n">
        <f aca="false">SUM(C15:AD15)</f>
        <v>0</v>
      </c>
      <c r="AN15" s="427" t="n">
        <f aca="false">'spliti 2 aplis'!AM15*0.3</f>
        <v>0</v>
      </c>
      <c r="AO15" s="428"/>
      <c r="AQ15" s="429"/>
      <c r="AR15" s="429"/>
      <c r="AS15" s="429"/>
    </row>
    <row r="16" customFormat="false" ht="14.25" hidden="false" customHeight="true" outlineLevel="0" collapsed="false">
      <c r="A16" s="416" t="str">
        <f aca="false">Rezultati!A22</f>
        <v>Jaunie Buki</v>
      </c>
      <c r="B16" s="416" t="str">
        <f aca="false">Rezultati!B22</f>
        <v>Mārtiņš Vilnis</v>
      </c>
      <c r="C16" s="417" t="n">
        <v>0</v>
      </c>
      <c r="D16" s="417" t="n">
        <v>3</v>
      </c>
      <c r="E16" s="417" t="n">
        <v>0</v>
      </c>
      <c r="F16" s="417" t="n">
        <v>0</v>
      </c>
      <c r="G16" s="417" t="n">
        <v>1</v>
      </c>
      <c r="H16" s="417" t="n">
        <v>1</v>
      </c>
      <c r="I16" s="417" t="n">
        <v>0</v>
      </c>
      <c r="J16" s="417" t="n">
        <v>0</v>
      </c>
      <c r="K16" s="417" t="n">
        <v>1</v>
      </c>
      <c r="L16" s="417" t="n">
        <v>2</v>
      </c>
      <c r="M16" s="417" t="n">
        <v>3</v>
      </c>
      <c r="N16" s="417" t="n">
        <v>0</v>
      </c>
      <c r="O16" s="417" t="n">
        <v>1</v>
      </c>
      <c r="P16" s="417" t="n">
        <v>2</v>
      </c>
      <c r="Q16" s="417" t="n">
        <v>2</v>
      </c>
      <c r="R16" s="417" t="n">
        <v>2</v>
      </c>
      <c r="S16" s="417" t="n">
        <v>1</v>
      </c>
      <c r="T16" s="417" t="n">
        <v>2</v>
      </c>
      <c r="U16" s="417" t="n">
        <v>0</v>
      </c>
      <c r="V16" s="417" t="n">
        <v>3</v>
      </c>
      <c r="W16" s="417" t="n">
        <v>0</v>
      </c>
      <c r="X16" s="417" t="n">
        <v>1</v>
      </c>
      <c r="Y16" s="417" t="n">
        <v>1</v>
      </c>
      <c r="Z16" s="417" t="n">
        <v>1</v>
      </c>
      <c r="AA16" s="417" t="n">
        <v>0</v>
      </c>
      <c r="AB16" s="417" t="n">
        <v>1</v>
      </c>
      <c r="AC16" s="417" t="n">
        <v>1</v>
      </c>
      <c r="AD16" s="417" t="n">
        <v>1</v>
      </c>
      <c r="AE16" s="417"/>
      <c r="AF16" s="417"/>
      <c r="AG16" s="417"/>
      <c r="AH16" s="417"/>
      <c r="AI16" s="417"/>
      <c r="AJ16" s="417"/>
      <c r="AK16" s="417"/>
      <c r="AL16" s="417"/>
      <c r="AM16" s="418" t="n">
        <f aca="false"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30</v>
      </c>
      <c r="AN16" s="419" t="n">
        <f aca="false">'spliti 2 aplis'!AM16*0.3</f>
        <v>9</v>
      </c>
      <c r="AO16" s="420" t="n">
        <f aca="false">'spliti 2 aplis'!AN16+'spliti 2 aplis'!AN17+'spliti 2 aplis'!AN18+'spliti 2 aplis'!AN19+'spliti 2 aplis'!AN21+AN20</f>
        <v>21</v>
      </c>
      <c r="AQ16" s="429" t="s">
        <v>138</v>
      </c>
      <c r="AR16" s="429"/>
      <c r="AS16" s="429"/>
    </row>
    <row r="17" customFormat="false" ht="14.25" hidden="false" customHeight="true" outlineLevel="0" collapsed="false">
      <c r="A17" s="416" t="str">
        <f aca="false">Rezultati!A23</f>
        <v>Jaunie Buki</v>
      </c>
      <c r="B17" s="416" t="str">
        <f aca="false">Rezultati!B23</f>
        <v>Ivars Vinters</v>
      </c>
      <c r="C17" s="421" t="n">
        <v>2</v>
      </c>
      <c r="D17" s="421" t="n">
        <v>0</v>
      </c>
      <c r="E17" s="421" t="n">
        <v>2</v>
      </c>
      <c r="F17" s="421" t="n">
        <v>1</v>
      </c>
      <c r="G17" s="421" t="n">
        <v>0</v>
      </c>
      <c r="H17" s="421" t="n">
        <v>1</v>
      </c>
      <c r="I17" s="421" t="n">
        <v>0</v>
      </c>
      <c r="J17" s="421" t="n">
        <v>0</v>
      </c>
      <c r="K17" s="421" t="n">
        <v>0</v>
      </c>
      <c r="L17" s="421" t="n">
        <v>1</v>
      </c>
      <c r="M17" s="421" t="n">
        <v>0</v>
      </c>
      <c r="N17" s="421" t="n">
        <v>0</v>
      </c>
      <c r="O17" s="421" t="n">
        <v>1</v>
      </c>
      <c r="P17" s="421" t="n">
        <v>0</v>
      </c>
      <c r="Q17" s="421" t="n">
        <v>1</v>
      </c>
      <c r="R17" s="421" t="n">
        <v>0</v>
      </c>
      <c r="S17" s="421" t="n">
        <v>1</v>
      </c>
      <c r="T17" s="421" t="n">
        <v>0</v>
      </c>
      <c r="U17" s="421" t="n">
        <v>1</v>
      </c>
      <c r="V17" s="421" t="n">
        <v>0</v>
      </c>
      <c r="W17" s="421" t="n">
        <v>3</v>
      </c>
      <c r="X17" s="421" t="n">
        <v>2</v>
      </c>
      <c r="Y17" s="421" t="n">
        <v>0</v>
      </c>
      <c r="Z17" s="421" t="n">
        <v>2</v>
      </c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418" t="n">
        <f aca="false"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18</v>
      </c>
      <c r="AN17" s="419" t="n">
        <f aca="false">'spliti 2 aplis'!AM17*0.3</f>
        <v>5.4</v>
      </c>
      <c r="AO17" s="420"/>
      <c r="AQ17" s="429"/>
      <c r="AR17" s="429"/>
      <c r="AS17" s="429"/>
    </row>
    <row r="18" customFormat="false" ht="14.25" hidden="false" customHeight="true" outlineLevel="0" collapsed="false">
      <c r="A18" s="416" t="str">
        <f aca="false">Rezultati!A24</f>
        <v>Jaunie Buki</v>
      </c>
      <c r="B18" s="416" t="str">
        <f aca="false">Rezultati!B24</f>
        <v>Toms Pultraks</v>
      </c>
      <c r="C18" s="422" t="n">
        <v>1</v>
      </c>
      <c r="D18" s="422" t="n">
        <v>0</v>
      </c>
      <c r="E18" s="422" t="n">
        <v>0</v>
      </c>
      <c r="F18" s="422" t="n">
        <v>1</v>
      </c>
      <c r="G18" s="422" t="n">
        <v>1</v>
      </c>
      <c r="H18" s="422" t="n">
        <v>0</v>
      </c>
      <c r="I18" s="422" t="n">
        <v>1</v>
      </c>
      <c r="J18" s="422" t="n">
        <v>0</v>
      </c>
      <c r="K18" s="422" t="n">
        <v>0</v>
      </c>
      <c r="L18" s="422" t="n">
        <v>1</v>
      </c>
      <c r="M18" s="422" t="n">
        <v>1</v>
      </c>
      <c r="N18" s="422" t="n">
        <v>1</v>
      </c>
      <c r="O18" s="422" t="n">
        <v>0</v>
      </c>
      <c r="P18" s="422" t="n">
        <v>2</v>
      </c>
      <c r="Q18" s="422" t="n">
        <v>1</v>
      </c>
      <c r="R18" s="422" t="n">
        <v>1</v>
      </c>
      <c r="S18" s="422" t="n">
        <v>0</v>
      </c>
      <c r="T18" s="422" t="n">
        <v>0</v>
      </c>
      <c r="U18" s="422" t="n">
        <v>3</v>
      </c>
      <c r="V18" s="422" t="n">
        <v>0</v>
      </c>
      <c r="W18" s="422" t="n">
        <v>2</v>
      </c>
      <c r="X18" s="422" t="n">
        <v>2</v>
      </c>
      <c r="Y18" s="422" t="n">
        <v>0</v>
      </c>
      <c r="Z18" s="422" t="n">
        <v>0</v>
      </c>
      <c r="AA18" s="422" t="n">
        <v>0</v>
      </c>
      <c r="AB18" s="422" t="n">
        <v>1</v>
      </c>
      <c r="AC18" s="422" t="n">
        <v>0</v>
      </c>
      <c r="AD18" s="422" t="n">
        <v>0</v>
      </c>
      <c r="AE18" s="422"/>
      <c r="AF18" s="422"/>
      <c r="AG18" s="422"/>
      <c r="AH18" s="422"/>
      <c r="AI18" s="422"/>
      <c r="AJ18" s="422"/>
      <c r="AK18" s="422"/>
      <c r="AL18" s="422"/>
      <c r="AM18" s="418" t="n">
        <f aca="false"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19</v>
      </c>
      <c r="AN18" s="419" t="n">
        <f aca="false">'spliti 2 aplis'!AM18*0.3</f>
        <v>5.7</v>
      </c>
      <c r="AO18" s="420"/>
      <c r="AP18" s="58"/>
      <c r="AQ18" s="429"/>
      <c r="AR18" s="429"/>
      <c r="AS18" s="429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</row>
    <row r="19" customFormat="false" ht="14.25" hidden="false" customHeight="true" outlineLevel="0" collapsed="false">
      <c r="A19" s="416" t="str">
        <f aca="false">Rezultati!A25</f>
        <v>Jaunie Buki</v>
      </c>
      <c r="B19" s="416" t="str">
        <f aca="false">Rezultati!B25</f>
        <v>pieaicinātais spēlētājs</v>
      </c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 t="n">
        <v>2</v>
      </c>
      <c r="AB19" s="422" t="n">
        <v>1</v>
      </c>
      <c r="AC19" s="422" t="n">
        <v>0</v>
      </c>
      <c r="AD19" s="422" t="n">
        <v>0</v>
      </c>
      <c r="AE19" s="422"/>
      <c r="AF19" s="422"/>
      <c r="AG19" s="422"/>
      <c r="AH19" s="422"/>
      <c r="AI19" s="422"/>
      <c r="AJ19" s="422"/>
      <c r="AK19" s="422"/>
      <c r="AL19" s="422"/>
      <c r="AM19" s="418" t="n">
        <f aca="false"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3</v>
      </c>
      <c r="AN19" s="419" t="n">
        <f aca="false">'spliti 2 aplis'!AM19*0.3</f>
        <v>0.9</v>
      </c>
      <c r="AO19" s="420"/>
      <c r="AP19" s="58"/>
      <c r="AQ19" s="429"/>
      <c r="AR19" s="429"/>
      <c r="AS19" s="429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</row>
    <row r="20" customFormat="false" ht="14.25" hidden="false" customHeight="true" outlineLevel="0" collapsed="false">
      <c r="A20" s="416" t="str">
        <f aca="false">Rezultati!A26</f>
        <v>Jaunie Buki</v>
      </c>
      <c r="B20" s="416" t="n">
        <f aca="false">Rezultati!B26</f>
        <v>0</v>
      </c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18" t="n">
        <f aca="false"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19" t="n">
        <f aca="false">'spliti 2 aplis'!AM20*0.3</f>
        <v>0</v>
      </c>
      <c r="AO20" s="420"/>
      <c r="AP20" s="58"/>
      <c r="AQ20" s="429"/>
      <c r="AR20" s="429"/>
      <c r="AS20" s="429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</row>
    <row r="21" customFormat="false" ht="14.25" hidden="false" customHeight="true" outlineLevel="0" collapsed="false">
      <c r="A21" s="416" t="str">
        <f aca="false">Rezultati!A27</f>
        <v>Jaunie Buki</v>
      </c>
      <c r="B21" s="416" t="n">
        <f aca="false">Rezultati!B27</f>
        <v>0</v>
      </c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18" t="n">
        <f aca="false"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0</v>
      </c>
      <c r="AN21" s="419" t="n">
        <f aca="false">'spliti 2 aplis'!AM21*0.3</f>
        <v>0</v>
      </c>
      <c r="AO21" s="420"/>
      <c r="AP21" s="58"/>
      <c r="AQ21" s="429"/>
      <c r="AR21" s="429"/>
      <c r="AS21" s="429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</row>
    <row r="22" customFormat="false" ht="14.25" hidden="false" customHeight="true" outlineLevel="0" collapsed="false">
      <c r="A22" s="424" t="str">
        <f aca="false">Rezultati!A29</f>
        <v>Pārdaugavas AVANGĀRDS</v>
      </c>
      <c r="B22" s="424" t="str">
        <f aca="false">Rezultati!B29</f>
        <v>Pauls Aizpurvs</v>
      </c>
      <c r="C22" s="425" t="n">
        <v>1</v>
      </c>
      <c r="D22" s="425" t="n">
        <v>1</v>
      </c>
      <c r="E22" s="425" t="n">
        <v>0</v>
      </c>
      <c r="F22" s="425" t="n">
        <v>2</v>
      </c>
      <c r="G22" s="425" t="n">
        <v>2</v>
      </c>
      <c r="H22" s="425" t="n">
        <v>1</v>
      </c>
      <c r="I22" s="425" t="n">
        <v>1</v>
      </c>
      <c r="J22" s="425" t="n">
        <v>0</v>
      </c>
      <c r="K22" s="425" t="n">
        <v>1</v>
      </c>
      <c r="L22" s="425" t="n">
        <v>1</v>
      </c>
      <c r="M22" s="425" t="n">
        <v>1</v>
      </c>
      <c r="N22" s="425" t="n">
        <v>2</v>
      </c>
      <c r="O22" s="425" t="n">
        <v>1</v>
      </c>
      <c r="P22" s="425" t="n">
        <v>0</v>
      </c>
      <c r="Q22" s="425" t="n">
        <v>0</v>
      </c>
      <c r="R22" s="425" t="n">
        <v>0</v>
      </c>
      <c r="S22" s="425" t="n">
        <v>2</v>
      </c>
      <c r="T22" s="425" t="n">
        <v>2</v>
      </c>
      <c r="U22" s="425" t="n">
        <v>2</v>
      </c>
      <c r="V22" s="425" t="n">
        <v>0</v>
      </c>
      <c r="W22" s="425" t="n">
        <v>0</v>
      </c>
      <c r="X22" s="425" t="n">
        <v>1</v>
      </c>
      <c r="Y22" s="425" t="n">
        <v>0</v>
      </c>
      <c r="Z22" s="425" t="n">
        <v>3</v>
      </c>
      <c r="AA22" s="425" t="n">
        <v>0</v>
      </c>
      <c r="AB22" s="425" t="n">
        <v>0</v>
      </c>
      <c r="AC22" s="425" t="n">
        <v>1</v>
      </c>
      <c r="AD22" s="425" t="n">
        <v>2</v>
      </c>
      <c r="AE22" s="425"/>
      <c r="AF22" s="425"/>
      <c r="AG22" s="425"/>
      <c r="AH22" s="425"/>
      <c r="AI22" s="425"/>
      <c r="AJ22" s="425"/>
      <c r="AK22" s="425"/>
      <c r="AL22" s="425"/>
      <c r="AM22" s="426" t="n">
        <f aca="false"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27</v>
      </c>
      <c r="AN22" s="427" t="n">
        <f aca="false">'spliti 2 aplis'!AM22*0.3</f>
        <v>8.1</v>
      </c>
      <c r="AO22" s="433" t="n">
        <f aca="false">'spliti 2 aplis'!AN22+'spliti 2 aplis'!AN23+'spliti 2 aplis'!AN24+'spliti 2 aplis'!AN25+'spliti 2 aplis'!AN26</f>
        <v>30</v>
      </c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</row>
    <row r="23" customFormat="false" ht="14.25" hidden="false" customHeight="true" outlineLevel="0" collapsed="false">
      <c r="A23" s="424" t="str">
        <f aca="false">Rezultati!A30</f>
        <v>Pārdaugavas AVANGĀRDS</v>
      </c>
      <c r="B23" s="424" t="str">
        <f aca="false">Rezultati!B30</f>
        <v>Ivars Vizulis</v>
      </c>
      <c r="C23" s="430" t="n">
        <v>1</v>
      </c>
      <c r="D23" s="430" t="n">
        <v>1</v>
      </c>
      <c r="E23" s="430" t="n">
        <v>2</v>
      </c>
      <c r="F23" s="430" t="n">
        <v>0</v>
      </c>
      <c r="G23" s="430" t="n">
        <v>1</v>
      </c>
      <c r="H23" s="430" t="n">
        <v>3</v>
      </c>
      <c r="I23" s="430" t="n">
        <v>1</v>
      </c>
      <c r="J23" s="430" t="n">
        <v>1</v>
      </c>
      <c r="K23" s="430" t="n">
        <v>1</v>
      </c>
      <c r="L23" s="430" t="n">
        <v>0</v>
      </c>
      <c r="M23" s="430" t="n">
        <v>1</v>
      </c>
      <c r="N23" s="430" t="n">
        <v>1</v>
      </c>
      <c r="O23" s="430" t="n">
        <v>0</v>
      </c>
      <c r="P23" s="430" t="n">
        <v>2</v>
      </c>
      <c r="Q23" s="430" t="n">
        <v>0</v>
      </c>
      <c r="R23" s="430" t="n">
        <v>2</v>
      </c>
      <c r="S23" s="430" t="n">
        <v>2</v>
      </c>
      <c r="T23" s="430" t="n">
        <v>0</v>
      </c>
      <c r="U23" s="430" t="n">
        <v>2</v>
      </c>
      <c r="V23" s="430" t="n">
        <v>0</v>
      </c>
      <c r="W23" s="430" t="n">
        <v>0</v>
      </c>
      <c r="X23" s="430" t="n">
        <v>0</v>
      </c>
      <c r="Y23" s="430" t="n">
        <v>1</v>
      </c>
      <c r="Z23" s="430" t="n">
        <v>3</v>
      </c>
      <c r="AA23" s="430" t="n">
        <v>2</v>
      </c>
      <c r="AB23" s="430" t="n">
        <v>2</v>
      </c>
      <c r="AC23" s="430" t="n">
        <v>2</v>
      </c>
      <c r="AD23" s="430" t="n">
        <v>0</v>
      </c>
      <c r="AE23" s="430"/>
      <c r="AF23" s="430"/>
      <c r="AG23" s="430"/>
      <c r="AH23" s="430"/>
      <c r="AI23" s="430"/>
      <c r="AJ23" s="430"/>
      <c r="AK23" s="430"/>
      <c r="AL23" s="430"/>
      <c r="AM23" s="426" t="n">
        <f aca="false"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31</v>
      </c>
      <c r="AN23" s="427" t="n">
        <f aca="false">'spliti 2 aplis'!AM23*0.3</f>
        <v>9.3</v>
      </c>
      <c r="AO23" s="433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</row>
    <row r="24" customFormat="false" ht="14.25" hidden="false" customHeight="true" outlineLevel="0" collapsed="false">
      <c r="A24" s="424" t="str">
        <f aca="false">Rezultati!A31</f>
        <v>Pārdaugavas AVANGĀRDS</v>
      </c>
      <c r="B24" s="424" t="str">
        <f aca="false">Rezultati!B31</f>
        <v>Andrejs Zilgalvis</v>
      </c>
      <c r="C24" s="431" t="n">
        <v>4</v>
      </c>
      <c r="D24" s="431" t="n">
        <v>0</v>
      </c>
      <c r="E24" s="431" t="n">
        <v>3</v>
      </c>
      <c r="F24" s="431" t="n">
        <v>0</v>
      </c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 t="n">
        <v>2</v>
      </c>
      <c r="T24" s="431" t="n">
        <v>0</v>
      </c>
      <c r="U24" s="431" t="n">
        <v>0</v>
      </c>
      <c r="V24" s="431" t="n">
        <v>0</v>
      </c>
      <c r="W24" s="431" t="n">
        <v>1</v>
      </c>
      <c r="X24" s="431" t="n">
        <v>0</v>
      </c>
      <c r="Y24" s="431" t="n">
        <v>2</v>
      </c>
      <c r="Z24" s="431" t="n">
        <v>3</v>
      </c>
      <c r="AA24" s="431" t="n">
        <v>1</v>
      </c>
      <c r="AB24" s="431" t="n">
        <v>1</v>
      </c>
      <c r="AC24" s="431" t="n">
        <v>0</v>
      </c>
      <c r="AD24" s="431" t="n">
        <v>2</v>
      </c>
      <c r="AE24" s="431"/>
      <c r="AF24" s="431"/>
      <c r="AG24" s="431"/>
      <c r="AH24" s="431"/>
      <c r="AI24" s="431"/>
      <c r="AJ24" s="431"/>
      <c r="AK24" s="431"/>
      <c r="AL24" s="431"/>
      <c r="AM24" s="426" t="n">
        <f aca="false"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19</v>
      </c>
      <c r="AN24" s="427" t="n">
        <f aca="false">'spliti 2 aplis'!AM24*0.3</f>
        <v>5.7</v>
      </c>
      <c r="AO24" s="433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</row>
    <row r="25" customFormat="false" ht="14.25" hidden="false" customHeight="true" outlineLevel="0" collapsed="false">
      <c r="A25" s="424" t="str">
        <f aca="false">Rezultati!A32</f>
        <v>Pārdaugavas AVANGĀRDS</v>
      </c>
      <c r="B25" s="424" t="str">
        <f aca="false">Rezultati!B32</f>
        <v>Aleksejs Jeļisejevs</v>
      </c>
      <c r="C25" s="431" t="n">
        <v>0</v>
      </c>
      <c r="D25" s="431" t="n">
        <v>1</v>
      </c>
      <c r="E25" s="431" t="n">
        <v>0</v>
      </c>
      <c r="F25" s="431" t="n">
        <v>2</v>
      </c>
      <c r="G25" s="431" t="n">
        <v>2</v>
      </c>
      <c r="H25" s="431" t="n">
        <v>0</v>
      </c>
      <c r="I25" s="431" t="n">
        <v>1</v>
      </c>
      <c r="J25" s="431" t="n">
        <v>0</v>
      </c>
      <c r="K25" s="431" t="n">
        <v>1</v>
      </c>
      <c r="L25" s="431" t="n">
        <v>0</v>
      </c>
      <c r="M25" s="431" t="n">
        <v>2</v>
      </c>
      <c r="N25" s="431" t="n">
        <v>3</v>
      </c>
      <c r="O25" s="431" t="n">
        <v>1</v>
      </c>
      <c r="P25" s="431" t="n">
        <v>1</v>
      </c>
      <c r="Q25" s="431" t="n">
        <v>0</v>
      </c>
      <c r="R25" s="431" t="n">
        <v>0</v>
      </c>
      <c r="S25" s="431" t="n">
        <v>0</v>
      </c>
      <c r="T25" s="431" t="n">
        <v>2</v>
      </c>
      <c r="U25" s="431" t="n">
        <v>3</v>
      </c>
      <c r="V25" s="431" t="n">
        <v>1</v>
      </c>
      <c r="W25" s="431" t="n">
        <v>2</v>
      </c>
      <c r="X25" s="431" t="n">
        <v>0</v>
      </c>
      <c r="Y25" s="431" t="n">
        <v>1</v>
      </c>
      <c r="Z25" s="431" t="n">
        <v>0</v>
      </c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26" t="n">
        <f aca="false"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23</v>
      </c>
      <c r="AN25" s="427" t="n">
        <f aca="false">'spliti 2 aplis'!AM25*0.3</f>
        <v>6.9</v>
      </c>
      <c r="AO25" s="433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</row>
    <row r="26" customFormat="false" ht="14.25" hidden="false" customHeight="true" outlineLevel="0" collapsed="false">
      <c r="A26" s="424" t="str">
        <f aca="false">Rezultati!A33</f>
        <v>Pārdaugavas AVANGĀRDS</v>
      </c>
      <c r="B26" s="424" t="str">
        <f aca="false">Rezultati!B33</f>
        <v>pieaicinātais spēlētājs</v>
      </c>
      <c r="C26" s="432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2"/>
      <c r="AM26" s="426" t="n">
        <f aca="false"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27" t="n">
        <f aca="false">'spliti 2 aplis'!AM26*0.3</f>
        <v>0</v>
      </c>
      <c r="AO26" s="433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</row>
    <row r="27" customFormat="false" ht="14.25" hidden="false" customHeight="true" outlineLevel="0" collapsed="false">
      <c r="A27" s="416" t="str">
        <f aca="false">Rezultati!A36</f>
        <v>Liquide Time</v>
      </c>
      <c r="B27" s="416" t="str">
        <f aca="false">Rezultati!B36</f>
        <v>Šarlote Stariņa</v>
      </c>
      <c r="C27" s="417" t="n">
        <v>0</v>
      </c>
      <c r="D27" s="417" t="n">
        <v>1</v>
      </c>
      <c r="E27" s="417" t="n">
        <v>2</v>
      </c>
      <c r="F27" s="417" t="n">
        <v>2</v>
      </c>
      <c r="G27" s="417" t="n">
        <v>2</v>
      </c>
      <c r="H27" s="417" t="n">
        <v>0</v>
      </c>
      <c r="I27" s="417" t="n">
        <v>3</v>
      </c>
      <c r="J27" s="417" t="n">
        <v>0</v>
      </c>
      <c r="K27" s="417" t="n">
        <v>0</v>
      </c>
      <c r="L27" s="417" t="n">
        <v>3</v>
      </c>
      <c r="M27" s="417" t="n">
        <v>1</v>
      </c>
      <c r="N27" s="417" t="n">
        <v>0</v>
      </c>
      <c r="O27" s="417" t="n">
        <v>1</v>
      </c>
      <c r="P27" s="417" t="n">
        <v>2</v>
      </c>
      <c r="Q27" s="417" t="n">
        <v>1</v>
      </c>
      <c r="R27" s="417" t="n">
        <v>4</v>
      </c>
      <c r="S27" s="417" t="n">
        <v>2</v>
      </c>
      <c r="T27" s="417" t="n">
        <v>1</v>
      </c>
      <c r="U27" s="417" t="n">
        <v>0</v>
      </c>
      <c r="V27" s="417" t="n">
        <v>3</v>
      </c>
      <c r="W27" s="417" t="n">
        <v>2</v>
      </c>
      <c r="X27" s="417" t="n">
        <v>1</v>
      </c>
      <c r="Y27" s="417" t="n">
        <v>1</v>
      </c>
      <c r="Z27" s="417" t="n">
        <v>3</v>
      </c>
      <c r="AA27" s="417" t="n">
        <v>1</v>
      </c>
      <c r="AB27" s="417" t="n">
        <v>0</v>
      </c>
      <c r="AC27" s="417" t="n">
        <v>2</v>
      </c>
      <c r="AD27" s="417" t="n">
        <v>3</v>
      </c>
      <c r="AE27" s="417"/>
      <c r="AF27" s="417"/>
      <c r="AG27" s="417"/>
      <c r="AH27" s="417"/>
      <c r="AI27" s="417"/>
      <c r="AJ27" s="417"/>
      <c r="AK27" s="417"/>
      <c r="AL27" s="417"/>
      <c r="AM27" s="418" t="n">
        <f aca="false"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41</v>
      </c>
      <c r="AN27" s="419" t="n">
        <f aca="false">'spliti 2 aplis'!AM27*0.3</f>
        <v>12.3</v>
      </c>
      <c r="AO27" s="434" t="n">
        <f aca="false">AN27+AN28+AN29+AN30+AN31+AN32+AN33</f>
        <v>27.6</v>
      </c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customFormat="false" ht="14.25" hidden="false" customHeight="true" outlineLevel="0" collapsed="false">
      <c r="A28" s="416" t="str">
        <f aca="false">Rezultati!A37</f>
        <v>Liquide Time</v>
      </c>
      <c r="B28" s="416" t="str">
        <f aca="false">Rezultati!B37</f>
        <v>Elvijs Dimpers</v>
      </c>
      <c r="C28" s="421" t="n">
        <v>1</v>
      </c>
      <c r="D28" s="421" t="n">
        <v>1</v>
      </c>
      <c r="E28" s="421" t="n">
        <v>1</v>
      </c>
      <c r="F28" s="421" t="n">
        <v>1</v>
      </c>
      <c r="G28" s="421" t="n">
        <v>2</v>
      </c>
      <c r="H28" s="421" t="n">
        <v>0</v>
      </c>
      <c r="I28" s="421" t="n">
        <v>0</v>
      </c>
      <c r="J28" s="421" t="n">
        <v>0</v>
      </c>
      <c r="K28" s="421" t="n">
        <v>1</v>
      </c>
      <c r="L28" s="421" t="n">
        <v>4</v>
      </c>
      <c r="M28" s="421" t="n">
        <v>0</v>
      </c>
      <c r="N28" s="421" t="n">
        <v>1</v>
      </c>
      <c r="O28" s="421" t="n">
        <v>1</v>
      </c>
      <c r="P28" s="421" t="n">
        <v>1</v>
      </c>
      <c r="Q28" s="421" t="n">
        <v>0</v>
      </c>
      <c r="R28" s="421" t="n">
        <v>1</v>
      </c>
      <c r="S28" s="421" t="n">
        <v>2</v>
      </c>
      <c r="T28" s="421" t="n">
        <v>1</v>
      </c>
      <c r="U28" s="421" t="n">
        <v>1</v>
      </c>
      <c r="V28" s="421" t="n">
        <v>0</v>
      </c>
      <c r="W28" s="421" t="n">
        <v>0</v>
      </c>
      <c r="X28" s="421" t="n">
        <v>2</v>
      </c>
      <c r="Y28" s="421" t="n">
        <v>1</v>
      </c>
      <c r="Z28" s="421" t="n">
        <v>1</v>
      </c>
      <c r="AA28" s="421" t="n">
        <v>0</v>
      </c>
      <c r="AB28" s="421" t="n">
        <v>2</v>
      </c>
      <c r="AC28" s="421" t="n">
        <v>0</v>
      </c>
      <c r="AD28" s="421" t="n">
        <v>0</v>
      </c>
      <c r="AE28" s="421"/>
      <c r="AF28" s="421"/>
      <c r="AG28" s="421"/>
      <c r="AH28" s="421"/>
      <c r="AI28" s="421"/>
      <c r="AJ28" s="421"/>
      <c r="AK28" s="421"/>
      <c r="AL28" s="421"/>
      <c r="AM28" s="418" t="n">
        <f aca="false"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25</v>
      </c>
      <c r="AN28" s="419" t="n">
        <f aca="false">'spliti 2 aplis'!AM28*0.3</f>
        <v>7.5</v>
      </c>
      <c r="AO28" s="434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</row>
    <row r="29" customFormat="false" ht="14.25" hidden="false" customHeight="true" outlineLevel="0" collapsed="false">
      <c r="A29" s="416" t="str">
        <f aca="false">Rezultati!A38</f>
        <v>Liquide Time</v>
      </c>
      <c r="B29" s="416" t="str">
        <f aca="false">Rezultati!B38</f>
        <v>Maksims Gerasimenko</v>
      </c>
      <c r="C29" s="422" t="n">
        <v>2</v>
      </c>
      <c r="D29" s="422" t="n">
        <v>2</v>
      </c>
      <c r="E29" s="422" t="n">
        <v>0</v>
      </c>
      <c r="F29" s="422" t="n">
        <v>0</v>
      </c>
      <c r="G29" s="422" t="n">
        <v>0</v>
      </c>
      <c r="H29" s="422" t="n">
        <v>1</v>
      </c>
      <c r="I29" s="422" t="n">
        <v>2</v>
      </c>
      <c r="J29" s="422" t="n">
        <v>1</v>
      </c>
      <c r="K29" s="422" t="n">
        <v>0</v>
      </c>
      <c r="L29" s="422" t="n">
        <v>0</v>
      </c>
      <c r="M29" s="422" t="n">
        <v>0</v>
      </c>
      <c r="N29" s="422" t="n">
        <v>1</v>
      </c>
      <c r="O29" s="422" t="n">
        <v>0</v>
      </c>
      <c r="P29" s="422" t="n">
        <v>1</v>
      </c>
      <c r="Q29" s="422" t="n">
        <v>2</v>
      </c>
      <c r="R29" s="422" t="n">
        <v>1</v>
      </c>
      <c r="S29" s="422" t="n">
        <v>0</v>
      </c>
      <c r="T29" s="422" t="n">
        <v>1</v>
      </c>
      <c r="U29" s="422" t="n">
        <v>1</v>
      </c>
      <c r="V29" s="422" t="n">
        <v>0</v>
      </c>
      <c r="W29" s="422" t="n">
        <v>0</v>
      </c>
      <c r="X29" s="422" t="n">
        <v>1</v>
      </c>
      <c r="Y29" s="422" t="n">
        <v>3</v>
      </c>
      <c r="Z29" s="422" t="n">
        <v>0</v>
      </c>
      <c r="AA29" s="422" t="n">
        <v>2</v>
      </c>
      <c r="AB29" s="422" t="n">
        <v>3</v>
      </c>
      <c r="AC29" s="422" t="n">
        <v>1</v>
      </c>
      <c r="AD29" s="422" t="n">
        <v>1</v>
      </c>
      <c r="AE29" s="422"/>
      <c r="AF29" s="422"/>
      <c r="AG29" s="422"/>
      <c r="AH29" s="422"/>
      <c r="AI29" s="422"/>
      <c r="AJ29" s="422"/>
      <c r="AK29" s="422"/>
      <c r="AL29" s="422"/>
      <c r="AM29" s="418" t="n">
        <f aca="false"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26</v>
      </c>
      <c r="AN29" s="419" t="n">
        <f aca="false">'spliti 2 aplis'!AM29*0.3</f>
        <v>7.8</v>
      </c>
      <c r="AO29" s="434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</row>
    <row r="30" customFormat="false" ht="14.25" hidden="false" customHeight="true" outlineLevel="0" collapsed="false">
      <c r="A30" s="416" t="str">
        <f aca="false">Rezultati!A39</f>
        <v>Liquide Time</v>
      </c>
      <c r="B30" s="416" t="str">
        <f aca="false">Rezultati!B39</f>
        <v>pieaicinātais spēlētājs</v>
      </c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18" t="n">
        <f aca="false"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19" t="n">
        <f aca="false">'spliti 2 aplis'!AM30*0.3</f>
        <v>0</v>
      </c>
      <c r="AO30" s="434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</row>
    <row r="31" customFormat="false" ht="14.25" hidden="false" customHeight="true" outlineLevel="0" collapsed="false">
      <c r="A31" s="416" t="str">
        <f aca="false">Rezultati!A40</f>
        <v>Liquide Time</v>
      </c>
      <c r="B31" s="416" t="n">
        <f aca="false">Rezultati!B40</f>
        <v>0</v>
      </c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18" t="n">
        <f aca="false"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19" t="n">
        <f aca="false">'spliti 2 aplis'!AM31*0.3</f>
        <v>0</v>
      </c>
      <c r="AO31" s="434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</row>
    <row r="32" customFormat="false" ht="14.25" hidden="false" customHeight="true" outlineLevel="0" collapsed="false">
      <c r="A32" s="416" t="str">
        <f aca="false">Rezultati!A41</f>
        <v>Liquide Time</v>
      </c>
      <c r="B32" s="416" t="n">
        <f aca="false">Rezultati!B41</f>
        <v>0</v>
      </c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18" t="n">
        <f aca="false"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0</v>
      </c>
      <c r="AN32" s="419" t="n">
        <f aca="false">'spliti 2 aplis'!AM32*0.3</f>
        <v>0</v>
      </c>
      <c r="AO32" s="434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</row>
    <row r="33" customFormat="false" ht="14.25" hidden="false" customHeight="true" outlineLevel="0" collapsed="false">
      <c r="A33" s="416" t="str">
        <f aca="false">Rezultati!A42</f>
        <v>Liquid Time</v>
      </c>
      <c r="B33" s="416" t="n">
        <f aca="false">Rezultati!B42</f>
        <v>0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8" t="n">
        <f aca="false"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19" t="n">
        <f aca="false">'spliti 2 aplis'!AM33*0.3</f>
        <v>0</v>
      </c>
      <c r="AO33" s="434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</row>
    <row r="34" customFormat="false" ht="14.25" hidden="false" customHeight="true" outlineLevel="0" collapsed="false">
      <c r="A34" s="424" t="str">
        <f aca="false">Rezultati!A43</f>
        <v>RR Dziednieks</v>
      </c>
      <c r="B34" s="424" t="str">
        <f aca="false">Rezultati!B43</f>
        <v>Aivars Beļickis</v>
      </c>
      <c r="C34" s="430" t="n">
        <v>2</v>
      </c>
      <c r="D34" s="430" t="n">
        <v>0</v>
      </c>
      <c r="E34" s="430" t="n">
        <v>0</v>
      </c>
      <c r="F34" s="430" t="n">
        <v>1</v>
      </c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26" t="n">
        <f aca="false"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3</v>
      </c>
      <c r="AN34" s="427" t="n">
        <f aca="false">'spliti 2 aplis'!AM34*0.3</f>
        <v>0.9</v>
      </c>
      <c r="AO34" s="428" t="n">
        <f aca="false">'spliti 2 aplis'!AN34+'spliti 2 aplis'!AN35+'spliti 2 aplis'!AN36+'spliti 2 aplis'!AN37+'spliti 2 aplis'!AN38</f>
        <v>19.2</v>
      </c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</row>
    <row r="35" customFormat="false" ht="14.25" hidden="false" customHeight="true" outlineLevel="0" collapsed="false">
      <c r="A35" s="424" t="str">
        <f aca="false">Rezultati!A44</f>
        <v>RR Dziednieks</v>
      </c>
      <c r="B35" s="424" t="str">
        <f aca="false">Rezultati!B44</f>
        <v>Andis Dārziņš</v>
      </c>
      <c r="C35" s="431" t="n">
        <v>1</v>
      </c>
      <c r="D35" s="431" t="n">
        <v>0</v>
      </c>
      <c r="E35" s="431" t="n">
        <v>0</v>
      </c>
      <c r="F35" s="431" t="n">
        <v>1</v>
      </c>
      <c r="G35" s="431" t="n">
        <v>0</v>
      </c>
      <c r="H35" s="431" t="n">
        <v>1</v>
      </c>
      <c r="I35" s="431" t="n">
        <v>1</v>
      </c>
      <c r="J35" s="431" t="n">
        <v>1</v>
      </c>
      <c r="K35" s="431" t="n">
        <v>1</v>
      </c>
      <c r="L35" s="431" t="n">
        <v>0</v>
      </c>
      <c r="M35" s="431" t="n">
        <v>0</v>
      </c>
      <c r="N35" s="431" t="n">
        <v>1</v>
      </c>
      <c r="O35" s="431" t="n">
        <v>2</v>
      </c>
      <c r="P35" s="431" t="n">
        <v>1</v>
      </c>
      <c r="Q35" s="431" t="n">
        <v>0</v>
      </c>
      <c r="R35" s="431" t="n">
        <v>3</v>
      </c>
      <c r="S35" s="431" t="n">
        <v>0</v>
      </c>
      <c r="T35" s="431" t="n">
        <v>0</v>
      </c>
      <c r="U35" s="431" t="n">
        <v>0</v>
      </c>
      <c r="V35" s="431" t="n">
        <v>1</v>
      </c>
      <c r="W35" s="431" t="n">
        <v>0</v>
      </c>
      <c r="X35" s="431" t="n">
        <v>1</v>
      </c>
      <c r="Y35" s="431" t="n">
        <v>0</v>
      </c>
      <c r="Z35" s="431" t="n">
        <v>0</v>
      </c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26" t="n">
        <f aca="false"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15</v>
      </c>
      <c r="AN35" s="427" t="n">
        <f aca="false">'spliti 2 aplis'!AM35*0.3</f>
        <v>4.5</v>
      </c>
      <c r="AO35" s="42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</row>
    <row r="36" customFormat="false" ht="14.25" hidden="false" customHeight="true" outlineLevel="0" collapsed="false">
      <c r="A36" s="424" t="str">
        <f aca="false">Rezultati!A45</f>
        <v>RR Dziednieks</v>
      </c>
      <c r="B36" s="424" t="str">
        <f aca="false">Rezultati!B45</f>
        <v>Jānis Zemītis</v>
      </c>
      <c r="C36" s="431" t="n">
        <v>0</v>
      </c>
      <c r="D36" s="431" t="n">
        <v>1</v>
      </c>
      <c r="E36" s="431" t="n">
        <v>2</v>
      </c>
      <c r="F36" s="431" t="n">
        <v>1</v>
      </c>
      <c r="G36" s="431" t="n">
        <v>0</v>
      </c>
      <c r="H36" s="431" t="n">
        <v>2</v>
      </c>
      <c r="I36" s="431" t="n">
        <v>0</v>
      </c>
      <c r="J36" s="431" t="n">
        <v>1</v>
      </c>
      <c r="K36" s="431" t="n">
        <v>0</v>
      </c>
      <c r="L36" s="431" t="n">
        <v>1</v>
      </c>
      <c r="M36" s="431" t="n">
        <v>0</v>
      </c>
      <c r="N36" s="431" t="n">
        <v>1</v>
      </c>
      <c r="O36" s="431" t="n">
        <v>0</v>
      </c>
      <c r="P36" s="431" t="n">
        <v>0</v>
      </c>
      <c r="Q36" s="431" t="n">
        <v>0</v>
      </c>
      <c r="R36" s="431" t="n">
        <v>3</v>
      </c>
      <c r="S36" s="431" t="n">
        <v>0</v>
      </c>
      <c r="T36" s="431" t="n">
        <v>1</v>
      </c>
      <c r="U36" s="431" t="n">
        <v>1</v>
      </c>
      <c r="V36" s="431" t="n">
        <v>0</v>
      </c>
      <c r="W36" s="431" t="n">
        <v>3</v>
      </c>
      <c r="X36" s="431" t="n">
        <v>0</v>
      </c>
      <c r="Y36" s="431" t="n">
        <v>1</v>
      </c>
      <c r="Z36" s="431" t="n">
        <v>0</v>
      </c>
      <c r="AA36" s="431" t="n">
        <v>0</v>
      </c>
      <c r="AB36" s="431" t="n">
        <v>0</v>
      </c>
      <c r="AC36" s="431" t="n">
        <v>1</v>
      </c>
      <c r="AD36" s="431" t="n">
        <v>0</v>
      </c>
      <c r="AE36" s="431"/>
      <c r="AF36" s="431"/>
      <c r="AG36" s="431"/>
      <c r="AH36" s="431"/>
      <c r="AI36" s="431"/>
      <c r="AJ36" s="431"/>
      <c r="AK36" s="431"/>
      <c r="AL36" s="431"/>
      <c r="AM36" s="426" t="n">
        <f aca="false"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19</v>
      </c>
      <c r="AN36" s="427" t="n">
        <f aca="false">'spliti 2 aplis'!AM36*0.3</f>
        <v>5.7</v>
      </c>
      <c r="AO36" s="42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</row>
    <row r="37" customFormat="false" ht="14.25" hidden="false" customHeight="true" outlineLevel="0" collapsed="false">
      <c r="A37" s="424" t="str">
        <f aca="false">Rezultati!A46</f>
        <v>RR Dziednieks</v>
      </c>
      <c r="B37" s="424" t="str">
        <f aca="false">Rezultati!B46</f>
        <v>Raimonds Zemītis</v>
      </c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 t="n">
        <v>2</v>
      </c>
      <c r="T37" s="432" t="n">
        <v>0</v>
      </c>
      <c r="U37" s="432" t="n">
        <v>0</v>
      </c>
      <c r="V37" s="432" t="n">
        <v>3</v>
      </c>
      <c r="W37" s="432" t="n">
        <v>1</v>
      </c>
      <c r="X37" s="432" t="n">
        <v>2</v>
      </c>
      <c r="Y37" s="432" t="n">
        <v>0</v>
      </c>
      <c r="Z37" s="432" t="n">
        <v>2</v>
      </c>
      <c r="AA37" s="432" t="n">
        <v>0</v>
      </c>
      <c r="AB37" s="432" t="n">
        <v>1</v>
      </c>
      <c r="AC37" s="432" t="n">
        <v>0</v>
      </c>
      <c r="AD37" s="432" t="n">
        <v>0</v>
      </c>
      <c r="AE37" s="432"/>
      <c r="AF37" s="432"/>
      <c r="AG37" s="432"/>
      <c r="AH37" s="432"/>
      <c r="AI37" s="432"/>
      <c r="AJ37" s="432"/>
      <c r="AK37" s="432"/>
      <c r="AL37" s="432"/>
      <c r="AM37" s="426" t="n">
        <f aca="false"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11</v>
      </c>
      <c r="AN37" s="427" t="n">
        <f aca="false">'spliti 2 aplis'!AM37*0.3</f>
        <v>3.3</v>
      </c>
      <c r="AO37" s="42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</row>
    <row r="38" customFormat="false" ht="14.25" hidden="false" customHeight="true" outlineLevel="0" collapsed="false">
      <c r="A38" s="424" t="str">
        <f aca="false">Rezultati!A47</f>
        <v>RR Dziednieks</v>
      </c>
      <c r="B38" s="424" t="str">
        <f aca="false">Rezultati!B47</f>
        <v>Dmitrijs Maščenko</v>
      </c>
      <c r="C38" s="425"/>
      <c r="D38" s="425"/>
      <c r="E38" s="425"/>
      <c r="F38" s="425"/>
      <c r="G38" s="425" t="n">
        <v>0</v>
      </c>
      <c r="H38" s="425" t="n">
        <v>0</v>
      </c>
      <c r="I38" s="425" t="n">
        <v>0</v>
      </c>
      <c r="J38" s="425" t="n">
        <v>1</v>
      </c>
      <c r="K38" s="425" t="n">
        <v>2</v>
      </c>
      <c r="L38" s="425" t="n">
        <v>1</v>
      </c>
      <c r="M38" s="425" t="n">
        <v>3</v>
      </c>
      <c r="N38" s="425" t="n">
        <v>2</v>
      </c>
      <c r="O38" s="425" t="n">
        <v>0</v>
      </c>
      <c r="P38" s="425" t="n">
        <v>1</v>
      </c>
      <c r="Q38" s="425" t="n">
        <v>1</v>
      </c>
      <c r="R38" s="425" t="n">
        <v>1</v>
      </c>
      <c r="S38" s="425"/>
      <c r="T38" s="425"/>
      <c r="U38" s="425"/>
      <c r="V38" s="425"/>
      <c r="W38" s="425"/>
      <c r="X38" s="425"/>
      <c r="Y38" s="425"/>
      <c r="Z38" s="425"/>
      <c r="AA38" s="425" t="n">
        <v>2</v>
      </c>
      <c r="AB38" s="425" t="n">
        <v>1</v>
      </c>
      <c r="AC38" s="425" t="n">
        <v>1</v>
      </c>
      <c r="AD38" s="425" t="n">
        <v>0</v>
      </c>
      <c r="AE38" s="425"/>
      <c r="AF38" s="425"/>
      <c r="AG38" s="425"/>
      <c r="AH38" s="425"/>
      <c r="AI38" s="425"/>
      <c r="AJ38" s="425"/>
      <c r="AK38" s="425"/>
      <c r="AL38" s="425"/>
      <c r="AM38" s="426" t="n">
        <f aca="false"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16</v>
      </c>
      <c r="AN38" s="427" t="n">
        <f aca="false">'spliti 2 aplis'!AM38*0.3</f>
        <v>4.8</v>
      </c>
      <c r="AO38" s="42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</row>
    <row r="39" customFormat="false" ht="14.25" hidden="false" customHeight="true" outlineLevel="0" collapsed="false">
      <c r="A39" s="416" t="str">
        <f aca="false">Rezultati!A50</f>
        <v>Šarmageddon</v>
      </c>
      <c r="B39" s="416" t="str">
        <f aca="false">Rezultati!B50</f>
        <v>Aleksandrs Ručevics</v>
      </c>
      <c r="C39" s="421" t="n">
        <v>2</v>
      </c>
      <c r="D39" s="421" t="n">
        <v>2</v>
      </c>
      <c r="E39" s="421" t="n">
        <v>0</v>
      </c>
      <c r="F39" s="421" t="n">
        <v>1</v>
      </c>
      <c r="G39" s="421" t="n">
        <v>0</v>
      </c>
      <c r="H39" s="421" t="n">
        <v>2</v>
      </c>
      <c r="I39" s="421" t="n">
        <v>0</v>
      </c>
      <c r="J39" s="421" t="n">
        <v>1</v>
      </c>
      <c r="K39" s="421" t="n">
        <v>4</v>
      </c>
      <c r="L39" s="421" t="n">
        <v>1</v>
      </c>
      <c r="M39" s="421" t="n">
        <v>1</v>
      </c>
      <c r="N39" s="421" t="n">
        <v>2</v>
      </c>
      <c r="O39" s="421" t="n">
        <v>1</v>
      </c>
      <c r="P39" s="421" t="n">
        <v>0</v>
      </c>
      <c r="Q39" s="421" t="n">
        <v>2</v>
      </c>
      <c r="R39" s="421" t="n">
        <v>1</v>
      </c>
      <c r="S39" s="421" t="n">
        <v>2</v>
      </c>
      <c r="T39" s="421" t="n">
        <v>3</v>
      </c>
      <c r="U39" s="421" t="n">
        <v>1</v>
      </c>
      <c r="V39" s="421" t="n">
        <v>2</v>
      </c>
      <c r="W39" s="421" t="n">
        <v>1</v>
      </c>
      <c r="X39" s="421" t="n">
        <v>2</v>
      </c>
      <c r="Y39" s="421" t="n">
        <v>1</v>
      </c>
      <c r="Z39" s="421" t="n">
        <v>1</v>
      </c>
      <c r="AA39" s="421" t="n">
        <v>1</v>
      </c>
      <c r="AB39" s="421" t="n">
        <v>0</v>
      </c>
      <c r="AC39" s="421" t="n">
        <v>0</v>
      </c>
      <c r="AD39" s="421" t="n">
        <v>1</v>
      </c>
      <c r="AE39" s="421"/>
      <c r="AF39" s="421"/>
      <c r="AG39" s="421"/>
      <c r="AH39" s="421"/>
      <c r="AI39" s="421"/>
      <c r="AJ39" s="421"/>
      <c r="AK39" s="421"/>
      <c r="AL39" s="421"/>
      <c r="AM39" s="418" t="n">
        <f aca="false"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35</v>
      </c>
      <c r="AN39" s="419" t="n">
        <f aca="false">'spliti 2 aplis'!AM39*0.3</f>
        <v>10.5</v>
      </c>
      <c r="AO39" s="420" t="n">
        <f aca="false">'spliti 2 aplis'!AN39+'spliti 2 aplis'!AN40+'spliti 2 aplis'!AN41+'spliti 2 aplis'!AN42+'spliti 2 aplis'!AN43</f>
        <v>28.8</v>
      </c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</row>
    <row r="40" customFormat="false" ht="14.25" hidden="false" customHeight="true" outlineLevel="0" collapsed="false">
      <c r="A40" s="416" t="str">
        <f aca="false">Rezultati!A51</f>
        <v>Šarmaggedon</v>
      </c>
      <c r="B40" s="416" t="str">
        <f aca="false">Rezultati!B51</f>
        <v>Ģirts Tomsons</v>
      </c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  <c r="AI40" s="422"/>
      <c r="AJ40" s="422"/>
      <c r="AK40" s="422"/>
      <c r="AL40" s="422"/>
      <c r="AM40" s="418" t="n">
        <f aca="false"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0</v>
      </c>
      <c r="AN40" s="419" t="n">
        <f aca="false">'spliti 2 aplis'!AM40*0.3</f>
        <v>0</v>
      </c>
      <c r="AO40" s="420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</row>
    <row r="41" customFormat="false" ht="14.25" hidden="false" customHeight="true" outlineLevel="0" collapsed="false">
      <c r="A41" s="416" t="str">
        <f aca="false">Rezultati!A52</f>
        <v>Šarmaggedon</v>
      </c>
      <c r="B41" s="416" t="str">
        <f aca="false">Rezultati!B52</f>
        <v>Jānis Zalītis</v>
      </c>
      <c r="C41" s="422" t="n">
        <v>3</v>
      </c>
      <c r="D41" s="422" t="n">
        <v>3</v>
      </c>
      <c r="E41" s="422" t="n">
        <v>0</v>
      </c>
      <c r="F41" s="422" t="n">
        <v>2</v>
      </c>
      <c r="G41" s="422" t="n">
        <v>1</v>
      </c>
      <c r="H41" s="422" t="n">
        <v>2</v>
      </c>
      <c r="I41" s="422" t="n">
        <v>1</v>
      </c>
      <c r="J41" s="422" t="n">
        <v>1</v>
      </c>
      <c r="K41" s="422" t="n">
        <v>0</v>
      </c>
      <c r="L41" s="422" t="n">
        <v>1</v>
      </c>
      <c r="M41" s="422" t="n">
        <v>2</v>
      </c>
      <c r="N41" s="422" t="n">
        <v>1</v>
      </c>
      <c r="O41" s="422" t="n">
        <v>1</v>
      </c>
      <c r="P41" s="422" t="n">
        <v>2</v>
      </c>
      <c r="Q41" s="422" t="n">
        <v>2</v>
      </c>
      <c r="R41" s="422" t="n">
        <v>4</v>
      </c>
      <c r="S41" s="422" t="n">
        <v>1</v>
      </c>
      <c r="T41" s="422" t="n">
        <v>0</v>
      </c>
      <c r="U41" s="422" t="n">
        <v>1</v>
      </c>
      <c r="V41" s="422" t="n">
        <v>2</v>
      </c>
      <c r="W41" s="422" t="n">
        <v>0</v>
      </c>
      <c r="X41" s="422" t="n">
        <v>0</v>
      </c>
      <c r="Y41" s="422" t="n">
        <v>0</v>
      </c>
      <c r="Z41" s="422" t="n">
        <v>1</v>
      </c>
      <c r="AA41" s="422" t="n">
        <v>2</v>
      </c>
      <c r="AB41" s="422" t="n">
        <v>2</v>
      </c>
      <c r="AC41" s="422" t="n">
        <v>2</v>
      </c>
      <c r="AD41" s="422" t="n">
        <v>2</v>
      </c>
      <c r="AE41" s="422"/>
      <c r="AF41" s="422"/>
      <c r="AG41" s="422"/>
      <c r="AH41" s="422"/>
      <c r="AI41" s="422"/>
      <c r="AJ41" s="422"/>
      <c r="AK41" s="422"/>
      <c r="AL41" s="422"/>
      <c r="AM41" s="418" t="n">
        <f aca="false"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39</v>
      </c>
      <c r="AN41" s="419" t="n">
        <f aca="false">'spliti 2 aplis'!AM41*0.3</f>
        <v>11.7</v>
      </c>
      <c r="AO41" s="420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</row>
    <row r="42" customFormat="false" ht="14.25" hidden="false" customHeight="true" outlineLevel="0" collapsed="false">
      <c r="A42" s="416" t="str">
        <f aca="false">Rezultati!A53</f>
        <v>Šarmaggedon</v>
      </c>
      <c r="B42" s="416" t="str">
        <f aca="false">Rezultati!B55</f>
        <v>pieaicinātais spēlētājs</v>
      </c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 t="n">
        <v>0</v>
      </c>
      <c r="T42" s="423" t="n">
        <v>1</v>
      </c>
      <c r="U42" s="423" t="n">
        <v>1</v>
      </c>
      <c r="V42" s="423" t="n">
        <v>0</v>
      </c>
      <c r="W42" s="423"/>
      <c r="X42" s="423"/>
      <c r="Y42" s="423"/>
      <c r="Z42" s="423"/>
      <c r="AA42" s="423" t="n">
        <v>2</v>
      </c>
      <c r="AB42" s="423" t="n">
        <v>0</v>
      </c>
      <c r="AC42" s="423" t="n">
        <v>1</v>
      </c>
      <c r="AD42" s="423" t="n">
        <v>1</v>
      </c>
      <c r="AE42" s="423"/>
      <c r="AF42" s="423"/>
      <c r="AG42" s="423"/>
      <c r="AH42" s="423"/>
      <c r="AI42" s="423"/>
      <c r="AJ42" s="423"/>
      <c r="AK42" s="423"/>
      <c r="AL42" s="423"/>
      <c r="AM42" s="418" t="n">
        <f aca="false"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6</v>
      </c>
      <c r="AN42" s="419" t="n">
        <f aca="false">'spliti 2 aplis'!AM42*0.3</f>
        <v>1.8</v>
      </c>
      <c r="AO42" s="420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</row>
    <row r="43" customFormat="false" ht="14.25" hidden="false" customHeight="true" outlineLevel="0" collapsed="false">
      <c r="A43" s="416" t="str">
        <f aca="false">Rezultati!A54</f>
        <v>Šarmaggedon</v>
      </c>
      <c r="B43" s="416" t="str">
        <f aca="false">Rezultati!B54</f>
        <v>Valentīns Ginko</v>
      </c>
      <c r="C43" s="417" t="n">
        <v>1</v>
      </c>
      <c r="D43" s="417" t="n">
        <v>0</v>
      </c>
      <c r="E43" s="417" t="n">
        <v>1</v>
      </c>
      <c r="F43" s="417" t="n">
        <v>2</v>
      </c>
      <c r="G43" s="417" t="n">
        <v>1</v>
      </c>
      <c r="H43" s="417" t="n">
        <v>0</v>
      </c>
      <c r="I43" s="417" t="n">
        <v>3</v>
      </c>
      <c r="J43" s="417" t="n">
        <v>0</v>
      </c>
      <c r="K43" s="417" t="n">
        <v>0</v>
      </c>
      <c r="L43" s="417" t="n">
        <v>1</v>
      </c>
      <c r="M43" s="417" t="n">
        <v>1</v>
      </c>
      <c r="N43" s="417" t="n">
        <v>1</v>
      </c>
      <c r="O43" s="417" t="n">
        <v>0</v>
      </c>
      <c r="P43" s="417" t="n">
        <v>2</v>
      </c>
      <c r="Q43" s="417" t="n">
        <v>0</v>
      </c>
      <c r="R43" s="417" t="n">
        <v>2</v>
      </c>
      <c r="S43" s="417"/>
      <c r="T43" s="417"/>
      <c r="U43" s="417"/>
      <c r="V43" s="417"/>
      <c r="W43" s="417" t="n">
        <v>0</v>
      </c>
      <c r="X43" s="417" t="n">
        <v>0</v>
      </c>
      <c r="Y43" s="417" t="n">
        <v>1</v>
      </c>
      <c r="Z43" s="417" t="n">
        <v>0</v>
      </c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7"/>
      <c r="AL43" s="417"/>
      <c r="AM43" s="418" t="n">
        <f aca="false"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16</v>
      </c>
      <c r="AN43" s="419" t="n">
        <f aca="false">'spliti 2 aplis'!AM43*0.3</f>
        <v>4.8</v>
      </c>
      <c r="AO43" s="420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</row>
    <row r="44" customFormat="false" ht="14.25" hidden="false" customHeight="true" outlineLevel="0" collapsed="false">
      <c r="A44" s="424" t="str">
        <f aca="false">Rezultati!A57</f>
        <v>Wolfpack</v>
      </c>
      <c r="B44" s="424" t="str">
        <f aca="false">Rezultati!B57</f>
        <v>Artūrs Zavjalovs</v>
      </c>
      <c r="C44" s="430" t="n">
        <v>1</v>
      </c>
      <c r="D44" s="430" t="n">
        <v>1</v>
      </c>
      <c r="E44" s="430" t="n">
        <v>0</v>
      </c>
      <c r="F44" s="430" t="n">
        <v>0</v>
      </c>
      <c r="G44" s="430" t="n">
        <v>0</v>
      </c>
      <c r="H44" s="430" t="n">
        <v>1</v>
      </c>
      <c r="I44" s="430" t="n">
        <v>1</v>
      </c>
      <c r="J44" s="430" t="n">
        <v>0</v>
      </c>
      <c r="K44" s="430" t="n">
        <v>1</v>
      </c>
      <c r="L44" s="430" t="n">
        <v>1</v>
      </c>
      <c r="M44" s="430" t="n">
        <v>0</v>
      </c>
      <c r="N44" s="430" t="n">
        <v>1</v>
      </c>
      <c r="O44" s="430" t="n">
        <v>2</v>
      </c>
      <c r="P44" s="430" t="n">
        <v>0</v>
      </c>
      <c r="Q44" s="430" t="n">
        <v>0</v>
      </c>
      <c r="R44" s="430" t="n">
        <v>1</v>
      </c>
      <c r="S44" s="430" t="n">
        <v>1</v>
      </c>
      <c r="T44" s="430" t="n">
        <v>1</v>
      </c>
      <c r="U44" s="430" t="n">
        <v>1</v>
      </c>
      <c r="V44" s="430" t="n">
        <v>1</v>
      </c>
      <c r="W44" s="430" t="n">
        <v>0</v>
      </c>
      <c r="X44" s="430" t="n">
        <v>1</v>
      </c>
      <c r="Y44" s="430" t="n">
        <v>1</v>
      </c>
      <c r="Z44" s="430" t="n">
        <v>2</v>
      </c>
      <c r="AA44" s="430" t="n">
        <v>2</v>
      </c>
      <c r="AB44" s="430" t="n">
        <v>0</v>
      </c>
      <c r="AC44" s="430" t="n">
        <v>2</v>
      </c>
      <c r="AD44" s="430" t="n">
        <v>1</v>
      </c>
      <c r="AE44" s="430"/>
      <c r="AF44" s="430"/>
      <c r="AG44" s="430"/>
      <c r="AH44" s="430"/>
      <c r="AI44" s="430"/>
      <c r="AJ44" s="430"/>
      <c r="AK44" s="430"/>
      <c r="AL44" s="430"/>
      <c r="AM44" s="426" t="n">
        <f aca="false"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23</v>
      </c>
      <c r="AN44" s="427" t="n">
        <f aca="false">'spliti 2 aplis'!AM44*0.3</f>
        <v>6.9</v>
      </c>
      <c r="AO44" s="428" t="n">
        <f aca="false">'spliti 2 aplis'!AN44+'spliti 2 aplis'!AN45+'spliti 2 aplis'!AN46+'spliti 2 aplis'!AN47+'spliti 2 aplis'!AN48</f>
        <v>20.4</v>
      </c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</row>
    <row r="45" customFormat="false" ht="14.25" hidden="false" customHeight="true" outlineLevel="0" collapsed="false">
      <c r="A45" s="424" t="str">
        <f aca="false">Rezultati!A58</f>
        <v>Wolfpack</v>
      </c>
      <c r="B45" s="424" t="str">
        <f aca="false">Rezultati!B58</f>
        <v>Vladislavs Saveljevs</v>
      </c>
      <c r="C45" s="431" t="n">
        <v>1</v>
      </c>
      <c r="D45" s="431" t="n">
        <v>1</v>
      </c>
      <c r="E45" s="431" t="n">
        <v>0</v>
      </c>
      <c r="F45" s="431" t="n">
        <v>1</v>
      </c>
      <c r="G45" s="431" t="n">
        <v>2</v>
      </c>
      <c r="H45" s="431" t="n">
        <v>1</v>
      </c>
      <c r="I45" s="431" t="n">
        <v>1</v>
      </c>
      <c r="J45" s="431" t="n">
        <v>0</v>
      </c>
      <c r="K45" s="431" t="n">
        <v>1</v>
      </c>
      <c r="L45" s="431" t="n">
        <v>0</v>
      </c>
      <c r="M45" s="431" t="n">
        <v>0</v>
      </c>
      <c r="N45" s="431" t="n">
        <v>1</v>
      </c>
      <c r="O45" s="431" t="n">
        <v>2</v>
      </c>
      <c r="P45" s="431" t="n">
        <v>2</v>
      </c>
      <c r="Q45" s="431" t="n">
        <v>1</v>
      </c>
      <c r="R45" s="431" t="n">
        <v>1</v>
      </c>
      <c r="S45" s="431" t="n">
        <v>2</v>
      </c>
      <c r="T45" s="431" t="n">
        <v>0</v>
      </c>
      <c r="U45" s="431" t="n">
        <v>2</v>
      </c>
      <c r="V45" s="431" t="n">
        <v>0</v>
      </c>
      <c r="W45" s="431" t="n">
        <v>1</v>
      </c>
      <c r="X45" s="431" t="n">
        <v>0</v>
      </c>
      <c r="Y45" s="431" t="n">
        <v>2</v>
      </c>
      <c r="Z45" s="431" t="n">
        <v>1</v>
      </c>
      <c r="AA45" s="431" t="n">
        <v>2</v>
      </c>
      <c r="AB45" s="431" t="n">
        <v>2</v>
      </c>
      <c r="AC45" s="431" t="n">
        <v>2</v>
      </c>
      <c r="AD45" s="431" t="n">
        <v>1</v>
      </c>
      <c r="AE45" s="431"/>
      <c r="AF45" s="431"/>
      <c r="AG45" s="431"/>
      <c r="AH45" s="431"/>
      <c r="AI45" s="431"/>
      <c r="AJ45" s="431"/>
      <c r="AK45" s="431"/>
      <c r="AL45" s="431"/>
      <c r="AM45" s="426" t="n">
        <f aca="false"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30</v>
      </c>
      <c r="AN45" s="427" t="n">
        <f aca="false">'spliti 2 aplis'!AM45*0.3</f>
        <v>9</v>
      </c>
      <c r="AO45" s="42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</row>
    <row r="46" customFormat="false" ht="14.25" hidden="false" customHeight="true" outlineLevel="0" collapsed="false">
      <c r="A46" s="424" t="str">
        <f aca="false">Rezultati!A59</f>
        <v>Wolfpack</v>
      </c>
      <c r="B46" s="424" t="str">
        <f aca="false">Rezultati!B59</f>
        <v>Dmitrijs Dumcevs</v>
      </c>
      <c r="C46" s="431" t="n">
        <v>1</v>
      </c>
      <c r="D46" s="431" t="n">
        <v>0</v>
      </c>
      <c r="E46" s="431" t="n">
        <v>1</v>
      </c>
      <c r="F46" s="431" t="n">
        <v>0</v>
      </c>
      <c r="G46" s="431" t="n">
        <v>0</v>
      </c>
      <c r="H46" s="431" t="n">
        <v>1</v>
      </c>
      <c r="I46" s="431" t="n">
        <v>0</v>
      </c>
      <c r="J46" s="431" t="n">
        <v>1</v>
      </c>
      <c r="K46" s="431" t="n">
        <v>1</v>
      </c>
      <c r="L46" s="431" t="n">
        <v>0</v>
      </c>
      <c r="M46" s="431" t="n">
        <v>1</v>
      </c>
      <c r="N46" s="431" t="n">
        <v>1</v>
      </c>
      <c r="O46" s="431" t="n">
        <v>2</v>
      </c>
      <c r="P46" s="431" t="n">
        <v>0</v>
      </c>
      <c r="Q46" s="431" t="n">
        <v>1</v>
      </c>
      <c r="R46" s="431" t="n">
        <v>1</v>
      </c>
      <c r="S46" s="431" t="n">
        <v>0</v>
      </c>
      <c r="T46" s="431" t="n">
        <v>0</v>
      </c>
      <c r="U46" s="431" t="n">
        <v>0</v>
      </c>
      <c r="V46" s="431" t="n">
        <v>1</v>
      </c>
      <c r="W46" s="431" t="n">
        <v>0</v>
      </c>
      <c r="X46" s="431" t="n">
        <v>0</v>
      </c>
      <c r="Y46" s="431" t="n">
        <v>0</v>
      </c>
      <c r="Z46" s="431" t="n">
        <v>0</v>
      </c>
      <c r="AA46" s="431" t="n">
        <v>0</v>
      </c>
      <c r="AB46" s="431" t="n">
        <v>0</v>
      </c>
      <c r="AC46" s="431" t="n">
        <v>1</v>
      </c>
      <c r="AD46" s="431" t="n">
        <v>2</v>
      </c>
      <c r="AE46" s="431"/>
      <c r="AF46" s="431"/>
      <c r="AG46" s="431"/>
      <c r="AH46" s="431"/>
      <c r="AI46" s="431"/>
      <c r="AJ46" s="431"/>
      <c r="AK46" s="431"/>
      <c r="AL46" s="431"/>
      <c r="AM46" s="426" t="n">
        <f aca="false"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15</v>
      </c>
      <c r="AN46" s="427" t="n">
        <f aca="false">'spliti 2 aplis'!AM46*0.3</f>
        <v>4.5</v>
      </c>
      <c r="AO46" s="42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</row>
    <row r="47" customFormat="false" ht="14.25" hidden="false" customHeight="true" outlineLevel="0" collapsed="false">
      <c r="A47" s="424" t="str">
        <f aca="false">Rezultati!A60</f>
        <v>Wolfpack</v>
      </c>
      <c r="B47" s="424" t="str">
        <f aca="false">Rezultati!B60</f>
        <v>pieaicinātais spēlētājs</v>
      </c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26" t="n">
        <f aca="false"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27" t="n">
        <f aca="false">'spliti 2 aplis'!AM47*0.3</f>
        <v>0</v>
      </c>
      <c r="AO47" s="42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</row>
    <row r="48" customFormat="false" ht="14.25" hidden="false" customHeight="true" outlineLevel="0" collapsed="false">
      <c r="A48" s="424" t="str">
        <f aca="false">Rezultati!A61</f>
        <v>Wolfpack</v>
      </c>
      <c r="B48" s="424" t="str">
        <f aca="false">Rezultati!B61</f>
        <v>Liāna Ponomarenko</v>
      </c>
      <c r="C48" s="425"/>
      <c r="D48" s="425"/>
      <c r="E48" s="425"/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  <c r="AF48" s="425"/>
      <c r="AG48" s="425"/>
      <c r="AH48" s="425"/>
      <c r="AI48" s="425"/>
      <c r="AJ48" s="425"/>
      <c r="AK48" s="425"/>
      <c r="AL48" s="425"/>
      <c r="AM48" s="426" t="n">
        <f aca="false">'spliti 2 aplis'!AL48+'spliti 2 aplis'!AK48+'spliti 2 aplis'!AJ48+'spliti 2 aplis'!AI48+'spliti 2 aplis'!AH48+'spliti 2 aplis'!AG48+'spliti 2 aplis'!AF48+'spliti 2 aplis'!AE48+'spliti 2 aplis'!AD48+'spliti 2 aplis'!AC48+'spliti 2 aplis'!AB48+'spliti 2 aplis'!AA48+'spliti 2 aplis'!Z48+'spliti 2 aplis'!Y48+'spliti 2 aplis'!X48+'spliti 2 aplis'!W48+'spliti 2 aplis'!V48+'spliti 2 aplis'!U48+'spliti 2 aplis'!T48+'spliti 2 aplis'!S48+'spliti 2 aplis'!R48+'spliti 2 aplis'!Q48+'spliti 2 aplis'!P48+'spliti 2 aplis'!O48+'spliti 2 aplis'!N48+'spliti 2 aplis'!M48+'spliti 2 aplis'!L48+'spliti 2 aplis'!K48+'spliti 2 aplis'!J48+'spliti 2 aplis'!I48+'spliti 2 aplis'!H48+'spliti 2 aplis'!G48+'spliti 2 aplis'!F48+'spliti 2 aplis'!E48+'spliti 2 aplis'!D48+'spliti 2 aplis'!C48</f>
        <v>0</v>
      </c>
      <c r="AN48" s="427" t="n">
        <f aca="false">'spliti 2 aplis'!AM48*0.3</f>
        <v>0</v>
      </c>
      <c r="AO48" s="42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</row>
    <row r="49" customFormat="false" ht="12.75" hidden="false" customHeight="true" outlineLevel="0" collapsed="false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</row>
    <row r="50" customFormat="false" ht="13.5" hidden="false" customHeight="true" outlineLevel="0" collapsed="false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</row>
    <row r="51" customFormat="false" ht="13.5" hidden="false" customHeight="true" outlineLevel="0" collapsed="false">
      <c r="A51" s="412"/>
      <c r="B51" s="412"/>
      <c r="C51" s="413" t="s">
        <v>128</v>
      </c>
      <c r="D51" s="413"/>
      <c r="E51" s="413"/>
      <c r="F51" s="413"/>
      <c r="G51" s="413" t="s">
        <v>129</v>
      </c>
      <c r="H51" s="413"/>
      <c r="I51" s="413"/>
      <c r="J51" s="413"/>
      <c r="K51" s="413" t="s">
        <v>130</v>
      </c>
      <c r="L51" s="413"/>
      <c r="M51" s="413"/>
      <c r="N51" s="413"/>
      <c r="O51" s="413" t="s">
        <v>131</v>
      </c>
      <c r="P51" s="413"/>
      <c r="Q51" s="413"/>
      <c r="R51" s="413"/>
      <c r="S51" s="413" t="s">
        <v>132</v>
      </c>
      <c r="T51" s="413"/>
      <c r="U51" s="413"/>
      <c r="V51" s="413"/>
      <c r="W51" s="413" t="s">
        <v>133</v>
      </c>
      <c r="X51" s="413"/>
      <c r="Y51" s="413"/>
      <c r="Z51" s="413"/>
      <c r="AA51" s="413" t="s">
        <v>134</v>
      </c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 t="s">
        <v>135</v>
      </c>
      <c r="AN51" s="414" t="s">
        <v>136</v>
      </c>
      <c r="AO51" s="415"/>
    </row>
    <row r="52" customFormat="false" ht="15.75" hidden="false" customHeight="true" outlineLevel="0" collapsed="false">
      <c r="A52" s="416" t="str">
        <f aca="false">Rezultati!A71</f>
        <v>CAPAROL</v>
      </c>
      <c r="B52" s="416" t="str">
        <f aca="false">Rezultati!B71</f>
        <v>Gints Adakovskis</v>
      </c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8" t="n">
        <f aca="false"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0</v>
      </c>
      <c r="AN52" s="419" t="n">
        <f aca="false">'spliti 2 aplis'!AM52*0.3</f>
        <v>0</v>
      </c>
      <c r="AO52" s="420" t="n">
        <f aca="false">'spliti 2 aplis'!AN52+'spliti 2 aplis'!AN53+'spliti 2 aplis'!AN54+'spliti 2 aplis'!AN55+'spliti 2 aplis'!AN56</f>
        <v>21.9</v>
      </c>
    </row>
    <row r="53" customFormat="false" ht="15" hidden="false" customHeight="true" outlineLevel="0" collapsed="false">
      <c r="A53" s="416" t="str">
        <f aca="false">Rezultati!A72</f>
        <v>CAPAROL</v>
      </c>
      <c r="B53" s="416" t="str">
        <f aca="false">Rezultati!B72</f>
        <v>Andris Karkliņš</v>
      </c>
      <c r="C53" s="421" t="n">
        <v>1</v>
      </c>
      <c r="D53" s="421" t="n">
        <v>1</v>
      </c>
      <c r="E53" s="421" t="n">
        <v>0</v>
      </c>
      <c r="F53" s="421" t="n">
        <v>3</v>
      </c>
      <c r="G53" s="421" t="n">
        <v>0</v>
      </c>
      <c r="H53" s="421" t="n">
        <v>0</v>
      </c>
      <c r="I53" s="421" t="n">
        <v>0</v>
      </c>
      <c r="J53" s="421" t="n">
        <v>0</v>
      </c>
      <c r="K53" s="421" t="n">
        <v>3</v>
      </c>
      <c r="L53" s="421" t="n">
        <v>0</v>
      </c>
      <c r="M53" s="421" t="n">
        <v>1</v>
      </c>
      <c r="N53" s="421" t="n">
        <v>0</v>
      </c>
      <c r="O53" s="421" t="n">
        <v>2</v>
      </c>
      <c r="P53" s="421" t="n">
        <v>1</v>
      </c>
      <c r="Q53" s="421" t="n">
        <v>0</v>
      </c>
      <c r="R53" s="421" t="n">
        <v>1</v>
      </c>
      <c r="S53" s="421" t="n">
        <v>0</v>
      </c>
      <c r="T53" s="421" t="n">
        <v>1</v>
      </c>
      <c r="U53" s="421" t="n">
        <v>1</v>
      </c>
      <c r="V53" s="421" t="n">
        <v>2</v>
      </c>
      <c r="W53" s="421" t="n">
        <v>0</v>
      </c>
      <c r="X53" s="421" t="n">
        <v>1</v>
      </c>
      <c r="Y53" s="421" t="n">
        <v>0</v>
      </c>
      <c r="Z53" s="421" t="n">
        <v>4</v>
      </c>
      <c r="AA53" s="421" t="n">
        <v>1</v>
      </c>
      <c r="AB53" s="421" t="n">
        <v>0</v>
      </c>
      <c r="AC53" s="421" t="n">
        <v>2</v>
      </c>
      <c r="AD53" s="421" t="n">
        <v>0</v>
      </c>
      <c r="AE53" s="421"/>
      <c r="AF53" s="421"/>
      <c r="AG53" s="421"/>
      <c r="AH53" s="421"/>
      <c r="AI53" s="421"/>
      <c r="AJ53" s="421"/>
      <c r="AK53" s="421"/>
      <c r="AL53" s="421"/>
      <c r="AM53" s="418" t="n">
        <f aca="false"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25</v>
      </c>
      <c r="AN53" s="419" t="n">
        <f aca="false">'spliti 2 aplis'!AM53*0.3</f>
        <v>7.5</v>
      </c>
      <c r="AO53" s="420"/>
    </row>
    <row r="54" customFormat="false" ht="15.75" hidden="false" customHeight="true" outlineLevel="0" collapsed="false">
      <c r="A54" s="416" t="str">
        <f aca="false">Rezultati!A73</f>
        <v>CAPAROL</v>
      </c>
      <c r="B54" s="416" t="str">
        <f aca="false">Rezultati!B73</f>
        <v>Haralds Zeidmanis</v>
      </c>
      <c r="C54" s="422" t="n">
        <v>1</v>
      </c>
      <c r="D54" s="422" t="n">
        <v>1</v>
      </c>
      <c r="E54" s="422" t="n">
        <v>0</v>
      </c>
      <c r="F54" s="422" t="n">
        <v>0</v>
      </c>
      <c r="G54" s="422" t="n">
        <v>0</v>
      </c>
      <c r="H54" s="422" t="n">
        <v>2</v>
      </c>
      <c r="I54" s="422" t="n">
        <v>0</v>
      </c>
      <c r="J54" s="422" t="n">
        <v>1</v>
      </c>
      <c r="K54" s="422" t="n">
        <v>0</v>
      </c>
      <c r="L54" s="422" t="n">
        <v>1</v>
      </c>
      <c r="M54" s="422" t="n">
        <v>1</v>
      </c>
      <c r="N54" s="422" t="n">
        <v>0</v>
      </c>
      <c r="O54" s="422" t="n">
        <v>2</v>
      </c>
      <c r="P54" s="422" t="n">
        <v>1</v>
      </c>
      <c r="Q54" s="422" t="n">
        <v>2</v>
      </c>
      <c r="R54" s="422" t="n">
        <v>1</v>
      </c>
      <c r="S54" s="422" t="n">
        <v>0</v>
      </c>
      <c r="T54" s="422" t="n">
        <v>2</v>
      </c>
      <c r="U54" s="422" t="n">
        <v>2</v>
      </c>
      <c r="V54" s="422" t="n">
        <v>0</v>
      </c>
      <c r="W54" s="422" t="n">
        <v>1</v>
      </c>
      <c r="X54" s="422" t="n">
        <v>1</v>
      </c>
      <c r="Y54" s="422" t="n">
        <v>2</v>
      </c>
      <c r="Z54" s="422" t="n">
        <v>0</v>
      </c>
      <c r="AA54" s="422" t="n">
        <v>0</v>
      </c>
      <c r="AB54" s="422" t="n">
        <v>0</v>
      </c>
      <c r="AC54" s="422" t="n">
        <v>0</v>
      </c>
      <c r="AD54" s="422" t="n">
        <v>0</v>
      </c>
      <c r="AE54" s="422"/>
      <c r="AF54" s="422"/>
      <c r="AG54" s="422"/>
      <c r="AH54" s="422"/>
      <c r="AI54" s="422"/>
      <c r="AJ54" s="422"/>
      <c r="AK54" s="422"/>
      <c r="AL54" s="422"/>
      <c r="AM54" s="418" t="n">
        <f aca="false"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21</v>
      </c>
      <c r="AN54" s="419" t="n">
        <f aca="false">'spliti 2 aplis'!AM54*0.3</f>
        <v>6.3</v>
      </c>
      <c r="AO54" s="420"/>
    </row>
    <row r="55" customFormat="false" ht="15.75" hidden="false" customHeight="true" outlineLevel="0" collapsed="false">
      <c r="A55" s="416" t="str">
        <f aca="false">Rezultati!A74</f>
        <v>CAPAROL</v>
      </c>
      <c r="B55" s="416" t="str">
        <f aca="false">Rezultati!B74</f>
        <v>Jānis Cekuls</v>
      </c>
      <c r="C55" s="417" t="n">
        <v>1</v>
      </c>
      <c r="D55" s="417" t="n">
        <v>1</v>
      </c>
      <c r="E55" s="417" t="n">
        <v>1</v>
      </c>
      <c r="F55" s="417" t="n">
        <v>1</v>
      </c>
      <c r="G55" s="422" t="n">
        <v>0</v>
      </c>
      <c r="H55" s="422" t="n">
        <v>0</v>
      </c>
      <c r="I55" s="422" t="n">
        <v>2</v>
      </c>
      <c r="J55" s="422" t="n">
        <v>1</v>
      </c>
      <c r="K55" s="422" t="n">
        <v>2</v>
      </c>
      <c r="L55" s="422" t="n">
        <v>1</v>
      </c>
      <c r="M55" s="422" t="n">
        <v>1</v>
      </c>
      <c r="N55" s="422" t="n">
        <v>1</v>
      </c>
      <c r="O55" s="422" t="n">
        <v>0</v>
      </c>
      <c r="P55" s="422" t="n">
        <v>1</v>
      </c>
      <c r="Q55" s="422" t="n">
        <v>1</v>
      </c>
      <c r="R55" s="422" t="n">
        <v>2</v>
      </c>
      <c r="S55" s="422" t="n">
        <v>0</v>
      </c>
      <c r="T55" s="422" t="n">
        <v>3</v>
      </c>
      <c r="U55" s="422" t="n">
        <v>0</v>
      </c>
      <c r="V55" s="422" t="n">
        <v>1</v>
      </c>
      <c r="W55" s="422" t="n">
        <v>2</v>
      </c>
      <c r="X55" s="422" t="n">
        <v>1</v>
      </c>
      <c r="Y55" s="422" t="n">
        <v>0</v>
      </c>
      <c r="Z55" s="422" t="n">
        <v>1</v>
      </c>
      <c r="AA55" s="422" t="n">
        <v>0</v>
      </c>
      <c r="AB55" s="422" t="n">
        <v>1</v>
      </c>
      <c r="AC55" s="422" t="n">
        <v>2</v>
      </c>
      <c r="AD55" s="422" t="n">
        <v>0</v>
      </c>
      <c r="AE55" s="422"/>
      <c r="AF55" s="422"/>
      <c r="AG55" s="422"/>
      <c r="AH55" s="422"/>
      <c r="AI55" s="422"/>
      <c r="AJ55" s="422"/>
      <c r="AK55" s="422"/>
      <c r="AL55" s="422"/>
      <c r="AM55" s="418" t="n">
        <f aca="false"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27</v>
      </c>
      <c r="AN55" s="419" t="n">
        <f aca="false">'spliti 2 aplis'!AM55*0.3</f>
        <v>8.1</v>
      </c>
      <c r="AO55" s="420"/>
    </row>
    <row r="56" customFormat="false" ht="15.75" hidden="false" customHeight="true" outlineLevel="0" collapsed="false">
      <c r="A56" s="416" t="str">
        <f aca="false">Rezultati!A75</f>
        <v>CAPAROL</v>
      </c>
      <c r="B56" s="416" t="n">
        <f aca="false">Rezultati!B75</f>
        <v>0</v>
      </c>
      <c r="C56" s="423"/>
      <c r="D56" s="423"/>
      <c r="E56" s="423"/>
      <c r="F56" s="423"/>
      <c r="G56" s="423"/>
      <c r="H56" s="423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3"/>
      <c r="AC56" s="423"/>
      <c r="AD56" s="423"/>
      <c r="AE56" s="423"/>
      <c r="AF56" s="423"/>
      <c r="AG56" s="423"/>
      <c r="AH56" s="423"/>
      <c r="AI56" s="423"/>
      <c r="AJ56" s="423"/>
      <c r="AK56" s="423"/>
      <c r="AL56" s="423"/>
      <c r="AM56" s="418" t="n">
        <f aca="false"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0</v>
      </c>
      <c r="AN56" s="419" t="n">
        <f aca="false">'spliti 2 aplis'!AM56*0.3</f>
        <v>0</v>
      </c>
      <c r="AO56" s="420"/>
    </row>
    <row r="57" customFormat="false" ht="15" hidden="false" customHeight="true" outlineLevel="0" collapsed="false">
      <c r="A57" s="424" t="str">
        <f aca="false">Rezultati!A78</f>
        <v>Returned</v>
      </c>
      <c r="B57" s="424" t="str">
        <f aca="false">Rezultati!B78</f>
        <v>Maksims Aleksejevs</v>
      </c>
      <c r="C57" s="425" t="n">
        <v>0</v>
      </c>
      <c r="D57" s="425" t="n">
        <v>0</v>
      </c>
      <c r="E57" s="425" t="n">
        <v>1</v>
      </c>
      <c r="F57" s="425" t="n">
        <v>1</v>
      </c>
      <c r="G57" s="425" t="n">
        <v>1</v>
      </c>
      <c r="H57" s="425" t="n">
        <v>1</v>
      </c>
      <c r="I57" s="425" t="n">
        <v>0</v>
      </c>
      <c r="J57" s="425" t="n">
        <v>0</v>
      </c>
      <c r="K57" s="425" t="n">
        <v>1</v>
      </c>
      <c r="L57" s="425" t="n">
        <v>3</v>
      </c>
      <c r="M57" s="425" t="n">
        <v>0</v>
      </c>
      <c r="N57" s="425" t="n">
        <v>0</v>
      </c>
      <c r="O57" s="425" t="n">
        <v>0</v>
      </c>
      <c r="P57" s="425" t="n">
        <v>0</v>
      </c>
      <c r="Q57" s="425" t="n">
        <v>1</v>
      </c>
      <c r="R57" s="425" t="n">
        <v>1</v>
      </c>
      <c r="S57" s="425" t="n">
        <v>1</v>
      </c>
      <c r="T57" s="425" t="n">
        <v>2</v>
      </c>
      <c r="U57" s="425" t="n">
        <v>0</v>
      </c>
      <c r="V57" s="425" t="n">
        <v>1</v>
      </c>
      <c r="W57" s="425" t="n">
        <v>2</v>
      </c>
      <c r="X57" s="425" t="n">
        <v>1</v>
      </c>
      <c r="Y57" s="425" t="n">
        <v>0</v>
      </c>
      <c r="Z57" s="425" t="n">
        <v>1</v>
      </c>
      <c r="AA57" s="425" t="n">
        <v>1</v>
      </c>
      <c r="AB57" s="425" t="n">
        <v>1</v>
      </c>
      <c r="AC57" s="425" t="n">
        <v>1</v>
      </c>
      <c r="AD57" s="425" t="n">
        <v>0</v>
      </c>
      <c r="AE57" s="425"/>
      <c r="AF57" s="425"/>
      <c r="AG57" s="425"/>
      <c r="AH57" s="425"/>
      <c r="AI57" s="425"/>
      <c r="AJ57" s="425"/>
      <c r="AK57" s="425"/>
      <c r="AL57" s="425"/>
      <c r="AM57" s="426" t="n">
        <f aca="false"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21</v>
      </c>
      <c r="AN57" s="427" t="n">
        <f aca="false">'spliti 2 aplis'!AM57*0.3</f>
        <v>6.3</v>
      </c>
      <c r="AO57" s="428" t="n">
        <f aca="false">'spliti 2 aplis'!AN61+'spliti 2 aplis'!AN60+'spliti 2 aplis'!AN59+'spliti 2 aplis'!AN58+'spliti 2 aplis'!AN57</f>
        <v>19.5</v>
      </c>
      <c r="AQ57" s="429" t="s">
        <v>139</v>
      </c>
      <c r="AR57" s="429"/>
      <c r="AS57" s="429"/>
    </row>
    <row r="58" customFormat="false" ht="15" hidden="false" customHeight="true" outlineLevel="0" collapsed="false">
      <c r="A58" s="424" t="str">
        <f aca="false">Rezultati!A79</f>
        <v>Returned</v>
      </c>
      <c r="B58" s="424" t="str">
        <f aca="false">Rezultati!B79</f>
        <v>Aleksandrs Komars</v>
      </c>
      <c r="C58" s="430" t="n">
        <v>1</v>
      </c>
      <c r="D58" s="430" t="n">
        <v>0</v>
      </c>
      <c r="E58" s="430" t="n">
        <v>1</v>
      </c>
      <c r="F58" s="430" t="n">
        <v>0</v>
      </c>
      <c r="G58" s="430" t="n">
        <v>0</v>
      </c>
      <c r="H58" s="430" t="n">
        <v>0</v>
      </c>
      <c r="I58" s="430" t="n">
        <v>1</v>
      </c>
      <c r="J58" s="430" t="n">
        <v>0</v>
      </c>
      <c r="K58" s="430" t="n">
        <v>1</v>
      </c>
      <c r="L58" s="430" t="n">
        <v>2</v>
      </c>
      <c r="M58" s="430" t="n">
        <v>1</v>
      </c>
      <c r="N58" s="430" t="n">
        <v>1</v>
      </c>
      <c r="O58" s="430" t="n">
        <v>0</v>
      </c>
      <c r="P58" s="430" t="n">
        <v>1</v>
      </c>
      <c r="Q58" s="430" t="n">
        <v>0</v>
      </c>
      <c r="R58" s="430" t="n">
        <v>0</v>
      </c>
      <c r="S58" s="430" t="n">
        <v>2</v>
      </c>
      <c r="T58" s="430" t="n">
        <v>1</v>
      </c>
      <c r="U58" s="430" t="n">
        <v>0</v>
      </c>
      <c r="V58" s="430" t="n">
        <v>1</v>
      </c>
      <c r="W58" s="430" t="n">
        <v>1</v>
      </c>
      <c r="X58" s="430" t="n">
        <v>1</v>
      </c>
      <c r="Y58" s="430" t="n">
        <v>0</v>
      </c>
      <c r="Z58" s="430" t="n">
        <v>1</v>
      </c>
      <c r="AA58" s="430" t="n">
        <v>2</v>
      </c>
      <c r="AB58" s="430" t="n">
        <v>0</v>
      </c>
      <c r="AC58" s="430" t="n">
        <v>0</v>
      </c>
      <c r="AD58" s="430" t="n">
        <v>0</v>
      </c>
      <c r="AE58" s="430"/>
      <c r="AF58" s="430"/>
      <c r="AG58" s="430"/>
      <c r="AH58" s="430"/>
      <c r="AI58" s="430"/>
      <c r="AJ58" s="430"/>
      <c r="AK58" s="430"/>
      <c r="AL58" s="430"/>
      <c r="AM58" s="426" t="n">
        <f aca="false"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18</v>
      </c>
      <c r="AN58" s="427" t="n">
        <f aca="false">'spliti 2 aplis'!AM58*0.3</f>
        <v>5.4</v>
      </c>
      <c r="AO58" s="428"/>
      <c r="AQ58" s="429"/>
      <c r="AR58" s="429"/>
      <c r="AS58" s="429"/>
    </row>
    <row r="59" customFormat="false" ht="15" hidden="false" customHeight="true" outlineLevel="0" collapsed="false">
      <c r="A59" s="424" t="str">
        <f aca="false">Rezultati!A80</f>
        <v>Returned</v>
      </c>
      <c r="B59" s="424" t="str">
        <f aca="false">Rezultati!B80</f>
        <v>Aleksandrs Aleksejevs</v>
      </c>
      <c r="C59" s="431" t="n">
        <v>2</v>
      </c>
      <c r="D59" s="431" t="n">
        <v>0</v>
      </c>
      <c r="E59" s="431" t="n">
        <v>1</v>
      </c>
      <c r="F59" s="431" t="n">
        <v>0</v>
      </c>
      <c r="G59" s="431" t="n">
        <v>1</v>
      </c>
      <c r="H59" s="431" t="n">
        <v>1</v>
      </c>
      <c r="I59" s="431" t="n">
        <v>0</v>
      </c>
      <c r="J59" s="431" t="n">
        <v>2</v>
      </c>
      <c r="K59" s="431" t="n">
        <v>2</v>
      </c>
      <c r="L59" s="431" t="n">
        <v>0</v>
      </c>
      <c r="M59" s="431" t="n">
        <v>1</v>
      </c>
      <c r="N59" s="431" t="n">
        <v>3</v>
      </c>
      <c r="O59" s="431" t="n">
        <v>2</v>
      </c>
      <c r="P59" s="431" t="n">
        <v>0</v>
      </c>
      <c r="Q59" s="431" t="n">
        <v>0</v>
      </c>
      <c r="R59" s="431" t="n">
        <v>1</v>
      </c>
      <c r="S59" s="431" t="n">
        <v>2</v>
      </c>
      <c r="T59" s="431" t="n">
        <v>1</v>
      </c>
      <c r="U59" s="431" t="n">
        <v>0</v>
      </c>
      <c r="V59" s="431" t="n">
        <v>1</v>
      </c>
      <c r="W59" s="431" t="n">
        <v>1</v>
      </c>
      <c r="X59" s="431" t="n">
        <v>0</v>
      </c>
      <c r="Y59" s="431" t="n">
        <v>1</v>
      </c>
      <c r="Z59" s="431" t="n">
        <v>1</v>
      </c>
      <c r="AA59" s="431" t="n">
        <v>1</v>
      </c>
      <c r="AB59" s="431" t="n">
        <v>1</v>
      </c>
      <c r="AC59" s="431" t="n">
        <v>1</v>
      </c>
      <c r="AD59" s="431" t="n">
        <v>0</v>
      </c>
      <c r="AE59" s="431"/>
      <c r="AF59" s="431"/>
      <c r="AG59" s="431"/>
      <c r="AH59" s="431"/>
      <c r="AI59" s="431"/>
      <c r="AJ59" s="431"/>
      <c r="AK59" s="431"/>
      <c r="AL59" s="431"/>
      <c r="AM59" s="426" t="n">
        <f aca="false"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26</v>
      </c>
      <c r="AN59" s="427" t="n">
        <f aca="false">'spliti 2 aplis'!AM59*0.3</f>
        <v>7.8</v>
      </c>
      <c r="AO59" s="428"/>
      <c r="AQ59" s="429"/>
      <c r="AR59" s="429"/>
      <c r="AS59" s="429"/>
    </row>
    <row r="60" customFormat="false" ht="15" hidden="false" customHeight="true" outlineLevel="0" collapsed="false">
      <c r="A60" s="424" t="str">
        <f aca="false">Rezultati!A81</f>
        <v>Returned</v>
      </c>
      <c r="B60" s="424" t="str">
        <f aca="false">Rezultati!B81</f>
        <v>aklais rezultāts</v>
      </c>
      <c r="C60" s="431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431"/>
      <c r="AE60" s="431"/>
      <c r="AF60" s="431"/>
      <c r="AG60" s="431"/>
      <c r="AH60" s="431"/>
      <c r="AI60" s="431"/>
      <c r="AJ60" s="431"/>
      <c r="AK60" s="431"/>
      <c r="AL60" s="431"/>
      <c r="AM60" s="426" t="n">
        <f aca="false"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27" t="n">
        <f aca="false">'spliti 2 aplis'!AM60*0.3</f>
        <v>0</v>
      </c>
      <c r="AO60" s="428"/>
      <c r="AQ60" s="429"/>
      <c r="AR60" s="429"/>
      <c r="AS60" s="429"/>
    </row>
    <row r="61" customFormat="false" ht="15" hidden="false" customHeight="true" outlineLevel="0" collapsed="false">
      <c r="A61" s="424" t="str">
        <f aca="false">Rezultati!A82</f>
        <v>Returned</v>
      </c>
      <c r="B61" s="424" t="n">
        <f aca="false">Rezultati!B82</f>
        <v>0</v>
      </c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432"/>
      <c r="AC61" s="432"/>
      <c r="AD61" s="432"/>
      <c r="AE61" s="432"/>
      <c r="AF61" s="432"/>
      <c r="AG61" s="432"/>
      <c r="AH61" s="432"/>
      <c r="AI61" s="432"/>
      <c r="AJ61" s="432"/>
      <c r="AK61" s="432"/>
      <c r="AL61" s="432"/>
      <c r="AM61" s="426" t="n">
        <f aca="false"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27" t="n">
        <f aca="false">'spliti 2 aplis'!AM61*0.3</f>
        <v>0</v>
      </c>
      <c r="AO61" s="428"/>
      <c r="AQ61" s="429"/>
      <c r="AR61" s="429"/>
      <c r="AS61" s="429"/>
    </row>
    <row r="62" customFormat="false" ht="9.3" hidden="false" customHeight="true" outlineLevel="0" collapsed="false">
      <c r="A62" s="416" t="str">
        <f aca="false">Rezultati!A85</f>
        <v>Korness</v>
      </c>
      <c r="B62" s="416" t="n">
        <f aca="false">Rezultati!B85</f>
        <v>0</v>
      </c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7"/>
      <c r="AL62" s="417"/>
      <c r="AM62" s="418" t="n">
        <f aca="false"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0</v>
      </c>
      <c r="AN62" s="419" t="n">
        <f aca="false">'spliti 2 aplis'!AM62*0.3</f>
        <v>0</v>
      </c>
      <c r="AO62" s="420" t="n">
        <f aca="false">'spliti 2 aplis'!AN62+'spliti 2 aplis'!AN63+'spliti 2 aplis'!AN64+'spliti 2 aplis'!AN65+'spliti 2 aplis'!AN67+AN66</f>
        <v>24.3</v>
      </c>
      <c r="AQ62" s="429" t="s">
        <v>138</v>
      </c>
      <c r="AR62" s="429"/>
      <c r="AS62" s="429"/>
    </row>
    <row r="63" customFormat="false" ht="15" hidden="false" customHeight="true" outlineLevel="0" collapsed="false">
      <c r="A63" s="416" t="str">
        <f aca="false">Rezultati!A86</f>
        <v>Korness</v>
      </c>
      <c r="B63" s="416" t="str">
        <f aca="false">Rezultati!B86</f>
        <v>Gints Adakovskis</v>
      </c>
      <c r="C63" s="421" t="n">
        <v>0</v>
      </c>
      <c r="D63" s="421" t="n">
        <v>1</v>
      </c>
      <c r="E63" s="421" t="n">
        <v>2</v>
      </c>
      <c r="F63" s="421" t="n">
        <v>1</v>
      </c>
      <c r="G63" s="421" t="n">
        <v>1</v>
      </c>
      <c r="H63" s="421" t="n">
        <v>1</v>
      </c>
      <c r="I63" s="421" t="n">
        <v>0</v>
      </c>
      <c r="J63" s="421" t="n">
        <v>2</v>
      </c>
      <c r="K63" s="421" t="n">
        <v>3</v>
      </c>
      <c r="L63" s="421" t="n">
        <v>1</v>
      </c>
      <c r="M63" s="421" t="n">
        <v>0</v>
      </c>
      <c r="N63" s="421" t="n">
        <v>0</v>
      </c>
      <c r="O63" s="421" t="n">
        <v>3</v>
      </c>
      <c r="P63" s="421" t="n">
        <v>0</v>
      </c>
      <c r="Q63" s="421" t="n">
        <v>1</v>
      </c>
      <c r="R63" s="421" t="n">
        <v>1</v>
      </c>
      <c r="S63" s="421" t="n">
        <v>0</v>
      </c>
      <c r="T63" s="421" t="n">
        <v>2</v>
      </c>
      <c r="U63" s="421" t="n">
        <v>3</v>
      </c>
      <c r="V63" s="421" t="n">
        <v>2</v>
      </c>
      <c r="W63" s="421" t="n">
        <v>0</v>
      </c>
      <c r="X63" s="421" t="n">
        <v>2</v>
      </c>
      <c r="Y63" s="421" t="n">
        <v>0</v>
      </c>
      <c r="Z63" s="421" t="n">
        <v>0</v>
      </c>
      <c r="AA63" s="421"/>
      <c r="AB63" s="421"/>
      <c r="AC63" s="421"/>
      <c r="AD63" s="421"/>
      <c r="AE63" s="421"/>
      <c r="AF63" s="421"/>
      <c r="AG63" s="421"/>
      <c r="AH63" s="421"/>
      <c r="AI63" s="421"/>
      <c r="AJ63" s="421"/>
      <c r="AK63" s="421"/>
      <c r="AL63" s="421"/>
      <c r="AM63" s="418" t="n">
        <f aca="false"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26</v>
      </c>
      <c r="AN63" s="419" t="n">
        <f aca="false">'spliti 2 aplis'!AM63*0.3</f>
        <v>7.8</v>
      </c>
      <c r="AO63" s="420"/>
      <c r="AQ63" s="429"/>
      <c r="AR63" s="429"/>
      <c r="AS63" s="429"/>
    </row>
    <row r="64" customFormat="false" ht="15" hidden="false" customHeight="true" outlineLevel="0" collapsed="false">
      <c r="A64" s="416" t="str">
        <f aca="false">Rezultati!A87</f>
        <v>Korness</v>
      </c>
      <c r="B64" s="416" t="str">
        <f aca="false">Rezultati!B87</f>
        <v>Valdis Skudra</v>
      </c>
      <c r="C64" s="422" t="n">
        <v>0</v>
      </c>
      <c r="D64" s="422" t="n">
        <v>1</v>
      </c>
      <c r="E64" s="422" t="n">
        <v>0</v>
      </c>
      <c r="F64" s="422" t="n">
        <v>2</v>
      </c>
      <c r="G64" s="422" t="n">
        <v>1</v>
      </c>
      <c r="H64" s="422" t="n">
        <v>0</v>
      </c>
      <c r="I64" s="422" t="n">
        <v>1</v>
      </c>
      <c r="J64" s="422" t="n">
        <v>0</v>
      </c>
      <c r="K64" s="422" t="n">
        <v>2</v>
      </c>
      <c r="L64" s="422" t="n">
        <v>1</v>
      </c>
      <c r="M64" s="422" t="n">
        <v>0</v>
      </c>
      <c r="N64" s="422" t="n">
        <v>0</v>
      </c>
      <c r="O64" s="422" t="n">
        <v>0</v>
      </c>
      <c r="P64" s="422" t="n">
        <v>1</v>
      </c>
      <c r="Q64" s="422" t="n">
        <v>3</v>
      </c>
      <c r="R64" s="422" t="n">
        <v>0</v>
      </c>
      <c r="S64" s="422" t="n">
        <v>0</v>
      </c>
      <c r="T64" s="422" t="n">
        <v>0</v>
      </c>
      <c r="U64" s="422" t="n">
        <v>0</v>
      </c>
      <c r="V64" s="422" t="n">
        <v>2</v>
      </c>
      <c r="W64" s="422" t="n">
        <v>1</v>
      </c>
      <c r="X64" s="422" t="n">
        <v>0</v>
      </c>
      <c r="Y64" s="422" t="n">
        <v>0</v>
      </c>
      <c r="Z64" s="422" t="n">
        <v>3</v>
      </c>
      <c r="AA64" s="422" t="n">
        <v>2</v>
      </c>
      <c r="AB64" s="422" t="n">
        <v>1</v>
      </c>
      <c r="AC64" s="422" t="n">
        <v>1</v>
      </c>
      <c r="AD64" s="422" t="n">
        <v>1</v>
      </c>
      <c r="AE64" s="422"/>
      <c r="AF64" s="422"/>
      <c r="AG64" s="422"/>
      <c r="AH64" s="422"/>
      <c r="AI64" s="422"/>
      <c r="AJ64" s="422"/>
      <c r="AK64" s="422"/>
      <c r="AL64" s="422"/>
      <c r="AM64" s="418" t="n">
        <f aca="false"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23</v>
      </c>
      <c r="AN64" s="419" t="n">
        <f aca="false">'spliti 2 aplis'!AM64*0.3</f>
        <v>6.9</v>
      </c>
      <c r="AO64" s="420"/>
      <c r="AP64" s="58"/>
      <c r="AQ64" s="429"/>
      <c r="AR64" s="429"/>
      <c r="AS64" s="429"/>
    </row>
    <row r="65" customFormat="false" ht="15" hidden="false" customHeight="true" outlineLevel="0" collapsed="false">
      <c r="A65" s="416" t="str">
        <f aca="false">Rezultati!A88</f>
        <v>Korness</v>
      </c>
      <c r="B65" s="416" t="str">
        <f aca="false">Rezultati!B88</f>
        <v>Sigutis Briedis</v>
      </c>
      <c r="C65" s="422"/>
      <c r="D65" s="422"/>
      <c r="E65" s="422"/>
      <c r="F65" s="422"/>
      <c r="G65" s="422" t="n">
        <v>2</v>
      </c>
      <c r="H65" s="422" t="n">
        <v>0</v>
      </c>
      <c r="I65" s="422" t="n">
        <v>1</v>
      </c>
      <c r="J65" s="422" t="n">
        <v>2</v>
      </c>
      <c r="K65" s="422" t="n">
        <v>2</v>
      </c>
      <c r="L65" s="422" t="n">
        <v>0</v>
      </c>
      <c r="M65" s="422" t="n">
        <v>0</v>
      </c>
      <c r="N65" s="422" t="n">
        <v>2</v>
      </c>
      <c r="O65" s="422" t="n">
        <v>1</v>
      </c>
      <c r="P65" s="422" t="n">
        <v>1</v>
      </c>
      <c r="Q65" s="422" t="n">
        <v>2</v>
      </c>
      <c r="R65" s="422" t="n">
        <v>0</v>
      </c>
      <c r="S65" s="422"/>
      <c r="T65" s="422"/>
      <c r="U65" s="422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22"/>
      <c r="AM65" s="418" t="n">
        <f aca="false"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13</v>
      </c>
      <c r="AN65" s="419" t="n">
        <f aca="false">'spliti 2 aplis'!AM65*0.3</f>
        <v>3.9</v>
      </c>
      <c r="AO65" s="420"/>
      <c r="AP65" s="58"/>
      <c r="AQ65" s="429"/>
      <c r="AR65" s="429"/>
      <c r="AS65" s="429"/>
    </row>
    <row r="66" customFormat="false" ht="15" hidden="false" customHeight="true" outlineLevel="0" collapsed="false">
      <c r="A66" s="416" t="str">
        <f aca="false">Rezultati!A89</f>
        <v>Korness</v>
      </c>
      <c r="B66" s="416" t="n">
        <f aca="false">Rezultati!B91</f>
        <v>0</v>
      </c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18" t="n">
        <f aca="false"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19" t="n">
        <f aca="false">'spliti 2 aplis'!AM66*0.3</f>
        <v>0</v>
      </c>
      <c r="AO66" s="420"/>
      <c r="AP66" s="58"/>
      <c r="AQ66" s="429"/>
      <c r="AR66" s="429"/>
      <c r="AS66" s="429"/>
    </row>
    <row r="67" customFormat="false" ht="15" hidden="false" customHeight="true" outlineLevel="0" collapsed="false">
      <c r="A67" s="416" t="str">
        <f aca="false">Rezultati!A90</f>
        <v>Korness</v>
      </c>
      <c r="B67" s="416" t="n">
        <f aca="false">Rezultati!B90</f>
        <v>0</v>
      </c>
      <c r="C67" s="423" t="n">
        <v>1</v>
      </c>
      <c r="D67" s="423" t="n">
        <v>2</v>
      </c>
      <c r="E67" s="423" t="n">
        <v>1</v>
      </c>
      <c r="F67" s="423" t="n">
        <v>0</v>
      </c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 t="n">
        <v>1</v>
      </c>
      <c r="T67" s="423" t="n">
        <v>0</v>
      </c>
      <c r="U67" s="423" t="n">
        <v>0</v>
      </c>
      <c r="V67" s="423" t="n">
        <v>2</v>
      </c>
      <c r="W67" s="423" t="n">
        <v>1</v>
      </c>
      <c r="X67" s="423" t="n">
        <v>1</v>
      </c>
      <c r="Y67" s="423" t="n">
        <v>1</v>
      </c>
      <c r="Z67" s="423" t="n">
        <v>1</v>
      </c>
      <c r="AA67" s="423" t="n">
        <v>1</v>
      </c>
      <c r="AB67" s="423" t="n">
        <v>2</v>
      </c>
      <c r="AC67" s="423" t="n">
        <v>2</v>
      </c>
      <c r="AD67" s="423" t="n">
        <v>3</v>
      </c>
      <c r="AE67" s="423"/>
      <c r="AF67" s="423"/>
      <c r="AG67" s="423"/>
      <c r="AH67" s="423"/>
      <c r="AI67" s="423"/>
      <c r="AJ67" s="423"/>
      <c r="AK67" s="423"/>
      <c r="AL67" s="423"/>
      <c r="AM67" s="418" t="n">
        <f aca="false"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19</v>
      </c>
      <c r="AN67" s="419" t="n">
        <f aca="false">'spliti 2 aplis'!AM67*0.3</f>
        <v>5.7</v>
      </c>
      <c r="AO67" s="420"/>
      <c r="AP67" s="58"/>
      <c r="AQ67" s="429"/>
      <c r="AR67" s="429"/>
      <c r="AS67" s="429"/>
    </row>
    <row r="68" customFormat="false" ht="15" hidden="false" customHeight="true" outlineLevel="0" collapsed="false">
      <c r="A68" s="424" t="str">
        <f aca="false">Rezultati!A92</f>
        <v>Universal Services</v>
      </c>
      <c r="B68" s="424" t="str">
        <f aca="false">Rezultati!B92</f>
        <v>Rihards Meijers</v>
      </c>
      <c r="C68" s="425" t="n">
        <v>0</v>
      </c>
      <c r="D68" s="425" t="n">
        <v>0</v>
      </c>
      <c r="E68" s="425" t="n">
        <v>1</v>
      </c>
      <c r="F68" s="425" t="n">
        <v>1</v>
      </c>
      <c r="G68" s="435"/>
      <c r="H68" s="435"/>
      <c r="I68" s="435"/>
      <c r="J68" s="435"/>
      <c r="K68" s="425" t="n">
        <v>1</v>
      </c>
      <c r="L68" s="425" t="n">
        <v>2</v>
      </c>
      <c r="M68" s="425" t="n">
        <v>0</v>
      </c>
      <c r="N68" s="425" t="n">
        <v>0</v>
      </c>
      <c r="O68" s="425" t="n">
        <v>1</v>
      </c>
      <c r="P68" s="425" t="n">
        <v>2</v>
      </c>
      <c r="Q68" s="425" t="n">
        <v>2</v>
      </c>
      <c r="R68" s="425" t="n">
        <v>1</v>
      </c>
      <c r="S68" s="425" t="n">
        <v>1</v>
      </c>
      <c r="T68" s="425" t="n">
        <v>1</v>
      </c>
      <c r="U68" s="425" t="n">
        <v>0</v>
      </c>
      <c r="V68" s="425" t="n">
        <v>1</v>
      </c>
      <c r="W68" s="425" t="n">
        <v>0</v>
      </c>
      <c r="X68" s="425" t="n">
        <v>1</v>
      </c>
      <c r="Y68" s="425" t="n">
        <v>0</v>
      </c>
      <c r="Z68" s="425" t="n">
        <v>1</v>
      </c>
      <c r="AA68" s="435"/>
      <c r="AB68" s="435"/>
      <c r="AC68" s="435"/>
      <c r="AD68" s="435"/>
      <c r="AE68" s="425"/>
      <c r="AF68" s="425"/>
      <c r="AG68" s="425"/>
      <c r="AH68" s="425"/>
      <c r="AI68" s="425"/>
      <c r="AJ68" s="425"/>
      <c r="AK68" s="425"/>
      <c r="AL68" s="425"/>
      <c r="AM68" s="426" t="n">
        <f aca="false"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16</v>
      </c>
      <c r="AN68" s="427" t="n">
        <f aca="false">'spliti 2 aplis'!AM68*0.3</f>
        <v>4.8</v>
      </c>
      <c r="AO68" s="433" t="n">
        <f aca="false">'spliti 2 aplis'!AN68+'spliti 2 aplis'!AN69+'spliti 2 aplis'!AN70+'spliti 2 aplis'!AN71+'spliti 2 aplis'!AN72</f>
        <v>18.9</v>
      </c>
      <c r="AP68" s="58"/>
      <c r="AQ68" s="58"/>
      <c r="AR68" s="58"/>
      <c r="AS68" s="58"/>
    </row>
    <row r="69" customFormat="false" ht="15" hidden="false" customHeight="true" outlineLevel="0" collapsed="false">
      <c r="A69" s="424" t="str">
        <f aca="false">Rezultati!A93</f>
        <v>Universal Services</v>
      </c>
      <c r="B69" s="424" t="str">
        <f aca="false">Rezultati!B93</f>
        <v>Toms Remers</v>
      </c>
      <c r="C69" s="430" t="n">
        <v>1</v>
      </c>
      <c r="D69" s="430" t="n">
        <v>1</v>
      </c>
      <c r="E69" s="430" t="n">
        <v>1</v>
      </c>
      <c r="F69" s="430" t="n">
        <v>3</v>
      </c>
      <c r="G69" s="436"/>
      <c r="H69" s="436"/>
      <c r="I69" s="436"/>
      <c r="J69" s="436"/>
      <c r="K69" s="430" t="n">
        <v>1</v>
      </c>
      <c r="L69" s="430" t="n">
        <v>2</v>
      </c>
      <c r="M69" s="430" t="n">
        <v>0</v>
      </c>
      <c r="N69" s="430" t="n">
        <v>1</v>
      </c>
      <c r="O69" s="430" t="n">
        <v>1</v>
      </c>
      <c r="P69" s="430" t="n">
        <v>1</v>
      </c>
      <c r="Q69" s="430" t="n">
        <v>1</v>
      </c>
      <c r="R69" s="430" t="n">
        <v>1</v>
      </c>
      <c r="S69" s="430"/>
      <c r="T69" s="430"/>
      <c r="U69" s="430"/>
      <c r="V69" s="430"/>
      <c r="W69" s="430"/>
      <c r="X69" s="430"/>
      <c r="Y69" s="430"/>
      <c r="Z69" s="430"/>
      <c r="AA69" s="436"/>
      <c r="AB69" s="436"/>
      <c r="AC69" s="436"/>
      <c r="AD69" s="436"/>
      <c r="AE69" s="430"/>
      <c r="AF69" s="430"/>
      <c r="AG69" s="430"/>
      <c r="AH69" s="430"/>
      <c r="AI69" s="430"/>
      <c r="AJ69" s="430"/>
      <c r="AK69" s="430"/>
      <c r="AL69" s="430"/>
      <c r="AM69" s="426" t="n">
        <f aca="false"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14</v>
      </c>
      <c r="AN69" s="427" t="n">
        <f aca="false">'spliti 2 aplis'!AM69*0.3</f>
        <v>4.2</v>
      </c>
      <c r="AO69" s="433"/>
      <c r="AP69" s="58"/>
      <c r="AQ69" s="58"/>
      <c r="AR69" s="58"/>
      <c r="AS69" s="58"/>
    </row>
    <row r="70" customFormat="false" ht="15" hidden="false" customHeight="true" outlineLevel="0" collapsed="false">
      <c r="A70" s="424" t="str">
        <f aca="false">Rezultati!A94</f>
        <v>Universal Services</v>
      </c>
      <c r="B70" s="424" t="n">
        <f aca="false">Rezultati!B94</f>
        <v>0</v>
      </c>
      <c r="C70" s="431" t="n">
        <v>0</v>
      </c>
      <c r="D70" s="431" t="n">
        <v>0</v>
      </c>
      <c r="E70" s="431" t="n">
        <v>1</v>
      </c>
      <c r="F70" s="431" t="n">
        <v>2</v>
      </c>
      <c r="G70" s="437"/>
      <c r="H70" s="437"/>
      <c r="I70" s="437"/>
      <c r="J70" s="437"/>
      <c r="K70" s="431" t="n">
        <v>0</v>
      </c>
      <c r="L70" s="431" t="n">
        <v>1</v>
      </c>
      <c r="M70" s="431" t="n">
        <v>1</v>
      </c>
      <c r="N70" s="431" t="n">
        <v>2</v>
      </c>
      <c r="O70" s="431" t="n">
        <v>1</v>
      </c>
      <c r="P70" s="431" t="n">
        <v>1</v>
      </c>
      <c r="Q70" s="431" t="n">
        <v>1</v>
      </c>
      <c r="R70" s="431" t="n">
        <v>2</v>
      </c>
      <c r="S70" s="431"/>
      <c r="T70" s="431"/>
      <c r="U70" s="431"/>
      <c r="V70" s="431"/>
      <c r="W70" s="431" t="n">
        <v>0</v>
      </c>
      <c r="X70" s="431" t="n">
        <v>6</v>
      </c>
      <c r="Y70" s="431" t="n">
        <v>1</v>
      </c>
      <c r="Z70" s="431" t="n">
        <v>1</v>
      </c>
      <c r="AA70" s="437"/>
      <c r="AB70" s="437"/>
      <c r="AC70" s="437"/>
      <c r="AD70" s="437"/>
      <c r="AE70" s="431"/>
      <c r="AF70" s="431"/>
      <c r="AG70" s="431"/>
      <c r="AH70" s="431"/>
      <c r="AI70" s="431"/>
      <c r="AJ70" s="431"/>
      <c r="AK70" s="431"/>
      <c r="AL70" s="431"/>
      <c r="AM70" s="426" t="n">
        <f aca="false"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20</v>
      </c>
      <c r="AN70" s="427" t="n">
        <f aca="false">'spliti 2 aplis'!AM70*0.3</f>
        <v>6</v>
      </c>
      <c r="AO70" s="433"/>
      <c r="AP70" s="58"/>
      <c r="AQ70" s="58"/>
      <c r="AR70" s="58"/>
      <c r="AS70" s="58"/>
    </row>
    <row r="71" customFormat="false" ht="15" hidden="false" customHeight="true" outlineLevel="0" collapsed="false">
      <c r="A71" s="424" t="str">
        <f aca="false">Rezultati!A95</f>
        <v>Universal Services</v>
      </c>
      <c r="B71" s="424" t="str">
        <f aca="false">Rezultati!B95</f>
        <v>Eduārds Kobiļuks</v>
      </c>
      <c r="C71" s="431"/>
      <c r="D71" s="431"/>
      <c r="E71" s="431"/>
      <c r="F71" s="431"/>
      <c r="G71" s="437"/>
      <c r="H71" s="437"/>
      <c r="I71" s="437"/>
      <c r="J71" s="437"/>
      <c r="K71" s="431"/>
      <c r="L71" s="431"/>
      <c r="M71" s="431"/>
      <c r="N71" s="431"/>
      <c r="O71" s="431"/>
      <c r="P71" s="431"/>
      <c r="Q71" s="431"/>
      <c r="R71" s="431"/>
      <c r="S71" s="431" t="n">
        <v>0</v>
      </c>
      <c r="T71" s="431" t="n">
        <v>0</v>
      </c>
      <c r="U71" s="431" t="n">
        <v>1</v>
      </c>
      <c r="V71" s="431" t="n">
        <v>1</v>
      </c>
      <c r="W71" s="431" t="n">
        <v>2</v>
      </c>
      <c r="X71" s="431" t="n">
        <v>2</v>
      </c>
      <c r="Y71" s="431" t="n">
        <v>2</v>
      </c>
      <c r="Z71" s="431" t="n">
        <v>2</v>
      </c>
      <c r="AA71" s="437"/>
      <c r="AB71" s="437"/>
      <c r="AC71" s="437"/>
      <c r="AD71" s="437"/>
      <c r="AE71" s="431"/>
      <c r="AF71" s="431"/>
      <c r="AG71" s="431"/>
      <c r="AH71" s="431"/>
      <c r="AI71" s="431"/>
      <c r="AJ71" s="431"/>
      <c r="AK71" s="431"/>
      <c r="AL71" s="431"/>
      <c r="AM71" s="426" t="n">
        <f aca="false"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10</v>
      </c>
      <c r="AN71" s="427" t="n">
        <f aca="false">'spliti 2 aplis'!AM71*0.3</f>
        <v>3</v>
      </c>
      <c r="AO71" s="433"/>
      <c r="AP71" s="58"/>
      <c r="AQ71" s="58"/>
      <c r="AR71" s="58"/>
      <c r="AS71" s="58"/>
    </row>
    <row r="72" customFormat="false" ht="15" hidden="false" customHeight="true" outlineLevel="0" collapsed="false">
      <c r="A72" s="424" t="str">
        <f aca="false">Rezultati!A96</f>
        <v>Universal Services</v>
      </c>
      <c r="B72" s="424" t="s">
        <v>140</v>
      </c>
      <c r="C72" s="432"/>
      <c r="D72" s="432"/>
      <c r="E72" s="432"/>
      <c r="F72" s="432"/>
      <c r="G72" s="438"/>
      <c r="H72" s="438"/>
      <c r="I72" s="438"/>
      <c r="J72" s="438"/>
      <c r="K72" s="432"/>
      <c r="L72" s="432"/>
      <c r="M72" s="432"/>
      <c r="N72" s="432"/>
      <c r="O72" s="432"/>
      <c r="P72" s="432"/>
      <c r="Q72" s="432"/>
      <c r="R72" s="432"/>
      <c r="S72" s="432" t="n">
        <v>1</v>
      </c>
      <c r="T72" s="432" t="n">
        <v>0</v>
      </c>
      <c r="U72" s="432" t="n">
        <v>2</v>
      </c>
      <c r="V72" s="432" t="n">
        <v>0</v>
      </c>
      <c r="W72" s="432"/>
      <c r="X72" s="432"/>
      <c r="Y72" s="432"/>
      <c r="Z72" s="432"/>
      <c r="AA72" s="438"/>
      <c r="AB72" s="438"/>
      <c r="AC72" s="438"/>
      <c r="AD72" s="438"/>
      <c r="AE72" s="432"/>
      <c r="AF72" s="432"/>
      <c r="AG72" s="432"/>
      <c r="AH72" s="432"/>
      <c r="AI72" s="432"/>
      <c r="AJ72" s="432"/>
      <c r="AK72" s="432"/>
      <c r="AL72" s="432"/>
      <c r="AM72" s="426" t="n">
        <f aca="false"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3</v>
      </c>
      <c r="AN72" s="427" t="n">
        <f aca="false">'spliti 2 aplis'!AM72*0.3</f>
        <v>0.9</v>
      </c>
      <c r="AO72" s="433"/>
      <c r="AP72" s="58"/>
      <c r="AQ72" s="58"/>
      <c r="AR72" s="58"/>
      <c r="AS72" s="58"/>
    </row>
    <row r="73" customFormat="false" ht="15" hidden="false" customHeight="true" outlineLevel="0" collapsed="false">
      <c r="A73" s="416" t="str">
        <f aca="false">Rezultati!A99</f>
        <v>ŠAR-A</v>
      </c>
      <c r="B73" s="416" t="str">
        <f aca="false">Rezultati!B99</f>
        <v>Oļegs Kirevičevs</v>
      </c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 t="n">
        <v>2</v>
      </c>
      <c r="X73" s="417" t="n">
        <v>0</v>
      </c>
      <c r="Y73" s="417" t="n">
        <v>0</v>
      </c>
      <c r="Z73" s="417" t="n">
        <v>1</v>
      </c>
      <c r="AA73" s="417" t="n">
        <v>1</v>
      </c>
      <c r="AB73" s="417" t="n">
        <v>1</v>
      </c>
      <c r="AC73" s="417" t="n">
        <v>0</v>
      </c>
      <c r="AD73" s="417" t="n">
        <v>1</v>
      </c>
      <c r="AE73" s="417"/>
      <c r="AF73" s="417"/>
      <c r="AG73" s="417"/>
      <c r="AH73" s="417"/>
      <c r="AI73" s="417"/>
      <c r="AJ73" s="417"/>
      <c r="AK73" s="417"/>
      <c r="AL73" s="417"/>
      <c r="AM73" s="418" t="n">
        <f aca="false"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6</v>
      </c>
      <c r="AN73" s="419" t="n">
        <f aca="false">'spliti 2 aplis'!AM73*0.3</f>
        <v>1.8</v>
      </c>
      <c r="AO73" s="434" t="n">
        <f aca="false">AN73+AN74+AN75+AN76+AN77+AN78+AN79</f>
        <v>24.9</v>
      </c>
      <c r="AP73" s="58"/>
      <c r="AQ73" s="58"/>
      <c r="AR73" s="58"/>
      <c r="AS73" s="58"/>
    </row>
    <row r="74" customFormat="false" ht="15" hidden="false" customHeight="true" outlineLevel="0" collapsed="false">
      <c r="A74" s="416" t="str">
        <f aca="false">Rezultati!A100</f>
        <v>ŠAR-A</v>
      </c>
      <c r="B74" s="416" t="str">
        <f aca="false">Rezultati!B100</f>
        <v>Jānis Surna</v>
      </c>
      <c r="C74" s="421" t="n">
        <v>1</v>
      </c>
      <c r="D74" s="421" t="n">
        <v>1</v>
      </c>
      <c r="E74" s="421" t="n">
        <v>0</v>
      </c>
      <c r="F74" s="421" t="n">
        <v>0</v>
      </c>
      <c r="G74" s="421" t="n">
        <v>1</v>
      </c>
      <c r="H74" s="421" t="n">
        <v>0</v>
      </c>
      <c r="I74" s="421" t="n">
        <v>1</v>
      </c>
      <c r="J74" s="421" t="n">
        <v>0</v>
      </c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421"/>
      <c r="AE74" s="421"/>
      <c r="AF74" s="421"/>
      <c r="AG74" s="421"/>
      <c r="AH74" s="421"/>
      <c r="AI74" s="421"/>
      <c r="AJ74" s="421"/>
      <c r="AK74" s="421"/>
      <c r="AL74" s="421"/>
      <c r="AM74" s="418" t="n">
        <f aca="false"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4</v>
      </c>
      <c r="AN74" s="419" t="n">
        <f aca="false">'spliti 2 aplis'!AM74*0.3</f>
        <v>1.2</v>
      </c>
      <c r="AO74" s="434"/>
      <c r="AP74" s="58"/>
      <c r="AQ74" s="58"/>
      <c r="AR74" s="58"/>
      <c r="AS74" s="58"/>
    </row>
    <row r="75" customFormat="false" ht="15" hidden="false" customHeight="true" outlineLevel="0" collapsed="false">
      <c r="A75" s="416" t="str">
        <f aca="false">Rezultati!A101</f>
        <v>ŠAR-A</v>
      </c>
      <c r="B75" s="416" t="str">
        <f aca="false">Rezultati!B101</f>
        <v>Jurijs Bokums jun</v>
      </c>
      <c r="C75" s="422" t="n">
        <v>1</v>
      </c>
      <c r="D75" s="422" t="n">
        <v>0</v>
      </c>
      <c r="E75" s="422" t="n">
        <v>1</v>
      </c>
      <c r="F75" s="422" t="n">
        <v>5</v>
      </c>
      <c r="G75" s="422" t="n">
        <v>2</v>
      </c>
      <c r="H75" s="422" t="n">
        <v>1</v>
      </c>
      <c r="I75" s="422" t="n">
        <v>0</v>
      </c>
      <c r="J75" s="422" t="n">
        <v>0</v>
      </c>
      <c r="K75" s="422" t="n">
        <v>1</v>
      </c>
      <c r="L75" s="422" t="n">
        <v>1</v>
      </c>
      <c r="M75" s="422" t="n">
        <v>1</v>
      </c>
      <c r="N75" s="422" t="n">
        <v>1</v>
      </c>
      <c r="O75" s="422" t="n">
        <v>0</v>
      </c>
      <c r="P75" s="422" t="n">
        <v>2</v>
      </c>
      <c r="Q75" s="422" t="n">
        <v>2</v>
      </c>
      <c r="R75" s="422" t="n">
        <v>1</v>
      </c>
      <c r="S75" s="422" t="n">
        <v>0</v>
      </c>
      <c r="T75" s="422" t="n">
        <v>0</v>
      </c>
      <c r="U75" s="422" t="n">
        <v>3</v>
      </c>
      <c r="V75" s="422" t="n">
        <v>2</v>
      </c>
      <c r="W75" s="422" t="n">
        <v>2</v>
      </c>
      <c r="X75" s="422" t="n">
        <v>1</v>
      </c>
      <c r="Y75" s="422" t="n">
        <v>1</v>
      </c>
      <c r="Z75" s="422" t="n">
        <v>2</v>
      </c>
      <c r="AA75" s="422" t="n">
        <v>1</v>
      </c>
      <c r="AB75" s="422" t="n">
        <v>2</v>
      </c>
      <c r="AC75" s="422" t="n">
        <v>1</v>
      </c>
      <c r="AD75" s="422" t="n">
        <v>1</v>
      </c>
      <c r="AE75" s="422"/>
      <c r="AF75" s="422"/>
      <c r="AG75" s="422"/>
      <c r="AH75" s="422"/>
      <c r="AI75" s="422"/>
      <c r="AJ75" s="422"/>
      <c r="AK75" s="422"/>
      <c r="AL75" s="422"/>
      <c r="AM75" s="418" t="n">
        <f aca="false"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35</v>
      </c>
      <c r="AN75" s="419" t="n">
        <f aca="false">'spliti 2 aplis'!AM75*0.3</f>
        <v>10.5</v>
      </c>
      <c r="AO75" s="434"/>
      <c r="AP75" s="58"/>
      <c r="AQ75" s="58"/>
      <c r="AR75" s="58"/>
      <c r="AS75" s="58"/>
    </row>
    <row r="76" customFormat="false" ht="15" hidden="false" customHeight="true" outlineLevel="0" collapsed="false">
      <c r="A76" s="416" t="str">
        <f aca="false">Rezultati!A102</f>
        <v>ŠAR-A</v>
      </c>
      <c r="B76" s="416" t="str">
        <f aca="false">Rezultati!B102</f>
        <v>Maksims Jemeļjanovs</v>
      </c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422"/>
      <c r="N76" s="422"/>
      <c r="O76" s="422" t="n">
        <v>2</v>
      </c>
      <c r="P76" s="422" t="n">
        <v>1</v>
      </c>
      <c r="Q76" s="422" t="n">
        <v>1</v>
      </c>
      <c r="R76" s="422" t="n">
        <v>3</v>
      </c>
      <c r="S76" s="422"/>
      <c r="T76" s="422"/>
      <c r="U76" s="422"/>
      <c r="V76" s="422"/>
      <c r="W76" s="422"/>
      <c r="X76" s="422"/>
      <c r="Y76" s="422"/>
      <c r="Z76" s="422"/>
      <c r="AA76" s="422"/>
      <c r="AB76" s="422"/>
      <c r="AC76" s="422"/>
      <c r="AD76" s="422"/>
      <c r="AE76" s="422"/>
      <c r="AF76" s="422"/>
      <c r="AG76" s="422"/>
      <c r="AH76" s="422"/>
      <c r="AI76" s="422"/>
      <c r="AJ76" s="422"/>
      <c r="AK76" s="422"/>
      <c r="AL76" s="422"/>
      <c r="AM76" s="418" t="n">
        <f aca="false"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7</v>
      </c>
      <c r="AN76" s="419" t="n">
        <f aca="false">'spliti 2 aplis'!AM76*0.3</f>
        <v>2.1</v>
      </c>
      <c r="AO76" s="434"/>
      <c r="AP76" s="58"/>
      <c r="AQ76" s="58"/>
      <c r="AR76" s="58"/>
      <c r="AS76" s="58"/>
    </row>
    <row r="77" customFormat="false" ht="15" hidden="false" customHeight="true" outlineLevel="0" collapsed="false">
      <c r="A77" s="416" t="str">
        <f aca="false">Rezultati!A103</f>
        <v>ŠAR-A</v>
      </c>
      <c r="B77" s="416" t="str">
        <f aca="false">Rezultati!B103</f>
        <v>Svetlana Jemeļjanova</v>
      </c>
      <c r="C77" s="423" t="n">
        <v>2</v>
      </c>
      <c r="D77" s="423" t="n">
        <v>2</v>
      </c>
      <c r="E77" s="423" t="n">
        <v>0</v>
      </c>
      <c r="F77" s="423" t="n">
        <v>1</v>
      </c>
      <c r="G77" s="423" t="n">
        <v>0</v>
      </c>
      <c r="H77" s="423" t="n">
        <v>1</v>
      </c>
      <c r="I77" s="423" t="n">
        <v>0</v>
      </c>
      <c r="J77" s="423" t="n">
        <v>0</v>
      </c>
      <c r="K77" s="423" t="n">
        <v>1</v>
      </c>
      <c r="L77" s="423" t="n">
        <v>0</v>
      </c>
      <c r="M77" s="423" t="n">
        <v>0</v>
      </c>
      <c r="N77" s="423" t="n">
        <v>1</v>
      </c>
      <c r="O77" s="423" t="n">
        <v>1</v>
      </c>
      <c r="P77" s="423" t="n">
        <v>2</v>
      </c>
      <c r="Q77" s="423" t="n">
        <v>3</v>
      </c>
      <c r="R77" s="423" t="n">
        <v>1</v>
      </c>
      <c r="S77" s="423" t="n">
        <v>1</v>
      </c>
      <c r="T77" s="423" t="n">
        <v>2</v>
      </c>
      <c r="U77" s="423" t="n">
        <v>3</v>
      </c>
      <c r="V77" s="423" t="n">
        <v>1</v>
      </c>
      <c r="W77" s="423" t="n">
        <v>2</v>
      </c>
      <c r="X77" s="423" t="n">
        <v>0</v>
      </c>
      <c r="Y77" s="423" t="n">
        <v>2</v>
      </c>
      <c r="Z77" s="423" t="n">
        <v>0</v>
      </c>
      <c r="AA77" s="423" t="n">
        <v>2</v>
      </c>
      <c r="AB77" s="423" t="n">
        <v>2</v>
      </c>
      <c r="AC77" s="423" t="n">
        <v>0</v>
      </c>
      <c r="AD77" s="423" t="n">
        <v>1</v>
      </c>
      <c r="AE77" s="423"/>
      <c r="AF77" s="423"/>
      <c r="AG77" s="423"/>
      <c r="AH77" s="423"/>
      <c r="AI77" s="423"/>
      <c r="AJ77" s="423"/>
      <c r="AK77" s="423"/>
      <c r="AL77" s="423"/>
      <c r="AM77" s="418" t="n">
        <f aca="false"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31</v>
      </c>
      <c r="AN77" s="419" t="n">
        <f aca="false">'spliti 2 aplis'!AM77*0.3</f>
        <v>9.3</v>
      </c>
      <c r="AO77" s="434"/>
      <c r="AP77" s="58"/>
      <c r="AQ77" s="58"/>
      <c r="AR77" s="58"/>
      <c r="AS77" s="58"/>
    </row>
    <row r="78" customFormat="false" ht="15" hidden="false" customHeight="true" outlineLevel="0" collapsed="false">
      <c r="A78" s="416" t="str">
        <f aca="false">Rezultati!A104</f>
        <v>ŠAR-A</v>
      </c>
      <c r="B78" s="416" t="str">
        <f aca="false">Rezultati!B104</f>
        <v>aklais rezultāts</v>
      </c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423"/>
      <c r="AG78" s="423"/>
      <c r="AH78" s="423"/>
      <c r="AI78" s="423"/>
      <c r="AJ78" s="423"/>
      <c r="AK78" s="423"/>
      <c r="AL78" s="423"/>
      <c r="AM78" s="418" t="n">
        <f aca="false"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19" t="n">
        <f aca="false">'spliti 2 aplis'!AM78*0.3</f>
        <v>0</v>
      </c>
      <c r="AO78" s="434"/>
      <c r="AP78" s="58"/>
      <c r="AQ78" s="58"/>
      <c r="AR78" s="58"/>
      <c r="AS78" s="58"/>
    </row>
    <row r="79" customFormat="false" ht="15" hidden="true" customHeight="true" outlineLevel="0" collapsed="false">
      <c r="A79" s="416" t="str">
        <f aca="false">Rezultati!A106</f>
        <v>ŠAR-A</v>
      </c>
      <c r="B79" s="416" t="n">
        <f aca="false">Rezultati!B106</f>
        <v>0</v>
      </c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7"/>
      <c r="AE79" s="417"/>
      <c r="AF79" s="417"/>
      <c r="AG79" s="417"/>
      <c r="AH79" s="417"/>
      <c r="AI79" s="417"/>
      <c r="AJ79" s="417"/>
      <c r="AK79" s="417"/>
      <c r="AL79" s="417"/>
      <c r="AM79" s="418" t="n">
        <f aca="false"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19" t="n">
        <f aca="false">'spliti 2 aplis'!AM79*0.3</f>
        <v>0</v>
      </c>
      <c r="AO79" s="434"/>
      <c r="AP79" s="58"/>
      <c r="AQ79" s="58"/>
      <c r="AR79" s="58"/>
      <c r="AS79" s="58"/>
    </row>
    <row r="80" customFormat="false" ht="15" hidden="false" customHeight="true" outlineLevel="0" collapsed="false">
      <c r="A80" s="424" t="str">
        <f aca="false">Rezultati!A107</f>
        <v>NB – 2</v>
      </c>
      <c r="B80" s="424" t="str">
        <f aca="false">Rezultati!B107</f>
        <v>Ilona Ozola</v>
      </c>
      <c r="C80" s="430"/>
      <c r="D80" s="430"/>
      <c r="E80" s="430"/>
      <c r="F80" s="430"/>
      <c r="G80" s="430"/>
      <c r="H80" s="430"/>
      <c r="I80" s="430"/>
      <c r="J80" s="430"/>
      <c r="K80" s="430"/>
      <c r="L80" s="430"/>
      <c r="M80" s="430"/>
      <c r="N80" s="430"/>
      <c r="O80" s="430"/>
      <c r="P80" s="430"/>
      <c r="Q80" s="430"/>
      <c r="R80" s="430"/>
      <c r="S80" s="430"/>
      <c r="T80" s="430"/>
      <c r="U80" s="430"/>
      <c r="V80" s="430"/>
      <c r="W80" s="430"/>
      <c r="X80" s="430"/>
      <c r="Y80" s="430"/>
      <c r="Z80" s="430"/>
      <c r="AA80" s="430"/>
      <c r="AB80" s="430"/>
      <c r="AC80" s="430"/>
      <c r="AD80" s="430"/>
      <c r="AE80" s="430"/>
      <c r="AF80" s="430"/>
      <c r="AG80" s="430"/>
      <c r="AH80" s="430"/>
      <c r="AI80" s="430"/>
      <c r="AJ80" s="430"/>
      <c r="AK80" s="430"/>
      <c r="AL80" s="430"/>
      <c r="AM80" s="426" t="n">
        <f aca="false"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0</v>
      </c>
      <c r="AN80" s="427" t="n">
        <f aca="false">'spliti 2 aplis'!AM80*0.3</f>
        <v>0</v>
      </c>
      <c r="AO80" s="428" t="n">
        <f aca="false">'spliti 2 aplis'!AN80+'spliti 2 aplis'!AN81+'spliti 2 aplis'!AN82+'spliti 2 aplis'!AN83+'spliti 2 aplis'!AN85+AN84</f>
        <v>19.2</v>
      </c>
      <c r="AP80" s="58"/>
      <c r="AQ80" s="58"/>
      <c r="AR80" s="58"/>
      <c r="AS80" s="58"/>
    </row>
    <row r="81" customFormat="false" ht="15" hidden="false" customHeight="true" outlineLevel="0" collapsed="false">
      <c r="A81" s="424" t="str">
        <f aca="false">Rezultati!A108</f>
        <v>NB – 2</v>
      </c>
      <c r="B81" s="424" t="str">
        <f aca="false">Rezultati!B108</f>
        <v>Natālija Rizņika</v>
      </c>
      <c r="C81" s="431"/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1"/>
      <c r="P81" s="431"/>
      <c r="Q81" s="431"/>
      <c r="R81" s="431"/>
      <c r="S81" s="431"/>
      <c r="T81" s="431"/>
      <c r="U81" s="431"/>
      <c r="V81" s="431"/>
      <c r="W81" s="431"/>
      <c r="X81" s="431"/>
      <c r="Y81" s="431"/>
      <c r="Z81" s="431"/>
      <c r="AA81" s="431"/>
      <c r="AB81" s="431"/>
      <c r="AC81" s="431"/>
      <c r="AD81" s="431"/>
      <c r="AE81" s="431"/>
      <c r="AF81" s="431"/>
      <c r="AG81" s="431"/>
      <c r="AH81" s="431"/>
      <c r="AI81" s="431"/>
      <c r="AJ81" s="431"/>
      <c r="AK81" s="431"/>
      <c r="AL81" s="431"/>
      <c r="AM81" s="426" t="n">
        <f aca="false"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0</v>
      </c>
      <c r="AN81" s="427" t="n">
        <f aca="false">'spliti 2 aplis'!AM81*0.3</f>
        <v>0</v>
      </c>
      <c r="AO81" s="428"/>
      <c r="AP81" s="58"/>
      <c r="AQ81" s="58"/>
      <c r="AR81" s="58"/>
      <c r="AS81" s="58"/>
    </row>
    <row r="82" customFormat="false" ht="15" hidden="false" customHeight="true" outlineLevel="0" collapsed="false">
      <c r="A82" s="424" t="str">
        <f aca="false">Rezultati!A109</f>
        <v>NB – 2</v>
      </c>
      <c r="B82" s="424" t="n">
        <f aca="false">Rezultati!B113</f>
        <v>0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 t="n">
        <v>1</v>
      </c>
      <c r="P82" s="432" t="n">
        <v>1</v>
      </c>
      <c r="Q82" s="432" t="n">
        <v>0</v>
      </c>
      <c r="R82" s="432" t="n">
        <v>0</v>
      </c>
      <c r="S82" s="432"/>
      <c r="T82" s="432"/>
      <c r="U82" s="432"/>
      <c r="V82" s="432"/>
      <c r="W82" s="432"/>
      <c r="X82" s="432"/>
      <c r="Y82" s="432"/>
      <c r="Z82" s="432"/>
      <c r="AA82" s="432"/>
      <c r="AB82" s="432"/>
      <c r="AC82" s="432"/>
      <c r="AD82" s="432"/>
      <c r="AE82" s="431"/>
      <c r="AF82" s="431"/>
      <c r="AG82" s="431"/>
      <c r="AH82" s="431"/>
      <c r="AI82" s="431"/>
      <c r="AJ82" s="431"/>
      <c r="AK82" s="431"/>
      <c r="AL82" s="431"/>
      <c r="AM82" s="426" t="n">
        <f aca="false"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2</v>
      </c>
      <c r="AN82" s="427" t="n">
        <f aca="false">'spliti 2 aplis'!AM82*0.3</f>
        <v>0.6</v>
      </c>
      <c r="AO82" s="428"/>
      <c r="AP82" s="58"/>
      <c r="AQ82" s="58"/>
      <c r="AR82" s="58"/>
      <c r="AS82" s="58"/>
    </row>
    <row r="83" customFormat="false" ht="15" hidden="false" customHeight="true" outlineLevel="0" collapsed="false">
      <c r="A83" s="424" t="str">
        <f aca="false">Rezultati!A110</f>
        <v>NB – 2</v>
      </c>
      <c r="B83" s="439" t="str">
        <f aca="false">Rezultati!B110</f>
        <v>Guntārs Beisons</v>
      </c>
      <c r="C83" s="440" t="n">
        <v>1</v>
      </c>
      <c r="D83" s="440" t="n">
        <v>0</v>
      </c>
      <c r="E83" s="440" t="n">
        <v>1</v>
      </c>
      <c r="F83" s="440" t="n">
        <v>0</v>
      </c>
      <c r="G83" s="440" t="n">
        <v>1</v>
      </c>
      <c r="H83" s="440" t="n">
        <v>1</v>
      </c>
      <c r="I83" s="440" t="n">
        <v>1</v>
      </c>
      <c r="J83" s="440" t="n">
        <v>1</v>
      </c>
      <c r="K83" s="440" t="n">
        <v>2</v>
      </c>
      <c r="L83" s="440" t="n">
        <v>0</v>
      </c>
      <c r="M83" s="440" t="n">
        <v>0</v>
      </c>
      <c r="N83" s="440" t="n">
        <v>0</v>
      </c>
      <c r="O83" s="440"/>
      <c r="P83" s="440"/>
      <c r="Q83" s="440"/>
      <c r="R83" s="440"/>
      <c r="S83" s="440" t="n">
        <v>0</v>
      </c>
      <c r="T83" s="440" t="n">
        <v>1</v>
      </c>
      <c r="U83" s="440" t="n">
        <v>0</v>
      </c>
      <c r="V83" s="440" t="n">
        <v>1</v>
      </c>
      <c r="W83" s="440" t="n">
        <v>0</v>
      </c>
      <c r="X83" s="440" t="n">
        <v>0</v>
      </c>
      <c r="Y83" s="440" t="n">
        <v>1</v>
      </c>
      <c r="Z83" s="440" t="n">
        <v>0</v>
      </c>
      <c r="AA83" s="440" t="n">
        <v>0</v>
      </c>
      <c r="AB83" s="440" t="n">
        <v>0</v>
      </c>
      <c r="AC83" s="440" t="n">
        <v>1</v>
      </c>
      <c r="AD83" s="440" t="n">
        <v>1</v>
      </c>
      <c r="AE83" s="441"/>
      <c r="AF83" s="432"/>
      <c r="AG83" s="432"/>
      <c r="AH83" s="432"/>
      <c r="AI83" s="432"/>
      <c r="AJ83" s="432"/>
      <c r="AK83" s="432"/>
      <c r="AL83" s="432"/>
      <c r="AM83" s="426" t="n">
        <f aca="false"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13</v>
      </c>
      <c r="AN83" s="427" t="n">
        <f aca="false">'spliti 2 aplis'!AM83*0.3</f>
        <v>3.9</v>
      </c>
      <c r="AO83" s="428"/>
      <c r="AP83" s="58"/>
      <c r="AQ83" s="58"/>
      <c r="AR83" s="58"/>
      <c r="AS83" s="58"/>
    </row>
    <row r="84" customFormat="false" ht="15" hidden="false" customHeight="true" outlineLevel="0" collapsed="false">
      <c r="A84" s="424" t="str">
        <f aca="false">Rezultati!A114</f>
        <v>NB – 2</v>
      </c>
      <c r="B84" s="424" t="str">
        <f aca="false">Rezultati!B111</f>
        <v>Pavels Isats</v>
      </c>
      <c r="C84" s="442" t="n">
        <v>2</v>
      </c>
      <c r="D84" s="442" t="n">
        <v>1</v>
      </c>
      <c r="E84" s="442" t="n">
        <v>1</v>
      </c>
      <c r="F84" s="442" t="n">
        <v>0</v>
      </c>
      <c r="G84" s="442" t="n">
        <v>1</v>
      </c>
      <c r="H84" s="442" t="n">
        <v>0</v>
      </c>
      <c r="I84" s="442" t="n">
        <v>1</v>
      </c>
      <c r="J84" s="442" t="n">
        <v>0</v>
      </c>
      <c r="K84" s="442" t="n">
        <v>1</v>
      </c>
      <c r="L84" s="442" t="n">
        <v>2</v>
      </c>
      <c r="M84" s="442" t="n">
        <v>1</v>
      </c>
      <c r="N84" s="442" t="n">
        <v>1</v>
      </c>
      <c r="O84" s="442" t="n">
        <v>1</v>
      </c>
      <c r="P84" s="442" t="n">
        <v>0</v>
      </c>
      <c r="Q84" s="442" t="n">
        <v>1</v>
      </c>
      <c r="R84" s="442" t="n">
        <v>0</v>
      </c>
      <c r="S84" s="442" t="n">
        <v>2</v>
      </c>
      <c r="T84" s="442" t="n">
        <v>0</v>
      </c>
      <c r="U84" s="442" t="n">
        <v>2</v>
      </c>
      <c r="V84" s="442" t="n">
        <v>1</v>
      </c>
      <c r="W84" s="442" t="n">
        <v>0</v>
      </c>
      <c r="X84" s="442" t="n">
        <v>1</v>
      </c>
      <c r="Y84" s="442" t="n">
        <v>1</v>
      </c>
      <c r="Z84" s="442" t="n">
        <v>1</v>
      </c>
      <c r="AA84" s="442" t="n">
        <v>1</v>
      </c>
      <c r="AB84" s="442" t="n">
        <v>1</v>
      </c>
      <c r="AC84" s="442" t="n">
        <v>3</v>
      </c>
      <c r="AD84" s="442" t="n">
        <v>0</v>
      </c>
      <c r="AE84" s="442"/>
      <c r="AF84" s="442"/>
      <c r="AG84" s="442"/>
      <c r="AH84" s="442"/>
      <c r="AI84" s="442"/>
      <c r="AJ84" s="442"/>
      <c r="AK84" s="442"/>
      <c r="AL84" s="442"/>
      <c r="AM84" s="426" t="n">
        <f aca="false"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26</v>
      </c>
      <c r="AN84" s="427" t="n">
        <f aca="false">'spliti 2 aplis'!AM84*0.3</f>
        <v>7.8</v>
      </c>
      <c r="AO84" s="428"/>
      <c r="AP84" s="58"/>
      <c r="AQ84" s="58"/>
      <c r="AR84" s="58"/>
      <c r="AS84" s="58"/>
    </row>
    <row r="85" customFormat="false" ht="15" hidden="false" customHeight="true" outlineLevel="0" collapsed="false">
      <c r="A85" s="424" t="str">
        <f aca="false">Rezultati!A111</f>
        <v>NB – 2</v>
      </c>
      <c r="B85" s="424" t="n">
        <f aca="false">Rezultati!B112</f>
        <v>0</v>
      </c>
      <c r="C85" s="425" t="n">
        <v>1</v>
      </c>
      <c r="D85" s="425" t="n">
        <v>0</v>
      </c>
      <c r="E85" s="425" t="n">
        <v>1</v>
      </c>
      <c r="F85" s="425" t="n">
        <v>1</v>
      </c>
      <c r="G85" s="425" t="n">
        <v>1</v>
      </c>
      <c r="H85" s="425" t="n">
        <v>2</v>
      </c>
      <c r="I85" s="425" t="n">
        <v>1</v>
      </c>
      <c r="J85" s="425" t="n">
        <v>0</v>
      </c>
      <c r="K85" s="425" t="n">
        <v>3</v>
      </c>
      <c r="L85" s="425" t="n">
        <v>0</v>
      </c>
      <c r="M85" s="425" t="n">
        <v>1</v>
      </c>
      <c r="N85" s="425" t="n">
        <v>1</v>
      </c>
      <c r="O85" s="425" t="n">
        <v>0</v>
      </c>
      <c r="P85" s="425" t="n">
        <v>1</v>
      </c>
      <c r="Q85" s="425" t="n">
        <v>0</v>
      </c>
      <c r="R85" s="425" t="n">
        <v>0</v>
      </c>
      <c r="S85" s="425" t="n">
        <v>3</v>
      </c>
      <c r="T85" s="425" t="n">
        <v>0</v>
      </c>
      <c r="U85" s="425" t="n">
        <v>0</v>
      </c>
      <c r="V85" s="425" t="n">
        <v>3</v>
      </c>
      <c r="W85" s="425" t="n">
        <v>0</v>
      </c>
      <c r="X85" s="425" t="n">
        <v>1</v>
      </c>
      <c r="Y85" s="425" t="n">
        <v>0</v>
      </c>
      <c r="Z85" s="425" t="n">
        <v>1</v>
      </c>
      <c r="AA85" s="425" t="n">
        <v>0</v>
      </c>
      <c r="AB85" s="425" t="n">
        <v>0</v>
      </c>
      <c r="AC85" s="425" t="n">
        <v>2</v>
      </c>
      <c r="AD85" s="425" t="n">
        <v>0</v>
      </c>
      <c r="AE85" s="425"/>
      <c r="AF85" s="425"/>
      <c r="AG85" s="425"/>
      <c r="AH85" s="425"/>
      <c r="AI85" s="425"/>
      <c r="AJ85" s="425"/>
      <c r="AK85" s="425"/>
      <c r="AL85" s="425"/>
      <c r="AM85" s="426" t="n">
        <f aca="false"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23</v>
      </c>
      <c r="AN85" s="427" t="n">
        <f aca="false">'spliti 2 aplis'!AM85*0.3</f>
        <v>6.9</v>
      </c>
      <c r="AO85" s="428"/>
      <c r="AP85" s="58"/>
      <c r="AQ85" s="58"/>
      <c r="AR85" s="58"/>
      <c r="AS85" s="58"/>
    </row>
    <row r="86" customFormat="false" ht="15" hidden="false" customHeight="true" outlineLevel="0" collapsed="false">
      <c r="A86" s="416" t="str">
        <f aca="false">Rezultati!A115</f>
        <v>NB-1</v>
      </c>
      <c r="B86" s="416" t="str">
        <f aca="false">Rezultati!B115</f>
        <v>Ainars Gilberts</v>
      </c>
      <c r="C86" s="421"/>
      <c r="D86" s="421"/>
      <c r="E86" s="421"/>
      <c r="F86" s="421"/>
      <c r="G86" s="421" t="n">
        <v>0</v>
      </c>
      <c r="H86" s="421" t="n">
        <v>1</v>
      </c>
      <c r="I86" s="421" t="n">
        <v>2</v>
      </c>
      <c r="J86" s="421" t="n">
        <v>1</v>
      </c>
      <c r="K86" s="421"/>
      <c r="L86" s="421"/>
      <c r="M86" s="421"/>
      <c r="N86" s="421"/>
      <c r="O86" s="421" t="n">
        <v>0</v>
      </c>
      <c r="P86" s="421" t="n">
        <v>2</v>
      </c>
      <c r="Q86" s="421" t="n">
        <v>3</v>
      </c>
      <c r="R86" s="421" t="n">
        <v>2</v>
      </c>
      <c r="S86" s="421" t="n">
        <v>1</v>
      </c>
      <c r="T86" s="421" t="n">
        <v>1</v>
      </c>
      <c r="U86" s="421" t="n">
        <v>0</v>
      </c>
      <c r="V86" s="421" t="n">
        <v>0</v>
      </c>
      <c r="W86" s="421" t="n">
        <v>1</v>
      </c>
      <c r="X86" s="421" t="n">
        <v>2</v>
      </c>
      <c r="Y86" s="421" t="n">
        <v>1</v>
      </c>
      <c r="Z86" s="421" t="n">
        <v>0</v>
      </c>
      <c r="AA86" s="421"/>
      <c r="AB86" s="421"/>
      <c r="AC86" s="421"/>
      <c r="AD86" s="421"/>
      <c r="AE86" s="421"/>
      <c r="AF86" s="421"/>
      <c r="AG86" s="421"/>
      <c r="AH86" s="421"/>
      <c r="AI86" s="421"/>
      <c r="AJ86" s="421"/>
      <c r="AK86" s="421"/>
      <c r="AL86" s="421"/>
      <c r="AM86" s="418" t="n">
        <f aca="false"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17</v>
      </c>
      <c r="AN86" s="419" t="n">
        <f aca="false">'spliti 2 aplis'!AM86*0.3</f>
        <v>5.1</v>
      </c>
      <c r="AO86" s="420" t="n">
        <f aca="false">'spliti 2 aplis'!AN86+'spliti 2 aplis'!AN87+'spliti 2 aplis'!AN88+'spliti 2 aplis'!AN89+'spliti 2 aplis'!AN90</f>
        <v>27</v>
      </c>
      <c r="AP86" s="58"/>
      <c r="AQ86" s="58"/>
      <c r="AR86" s="58"/>
      <c r="AS86" s="58"/>
    </row>
    <row r="87" customFormat="false" ht="15" hidden="false" customHeight="true" outlineLevel="0" collapsed="false">
      <c r="A87" s="416" t="str">
        <f aca="false">Rezultati!A116</f>
        <v>NB-1</v>
      </c>
      <c r="B87" s="416" t="str">
        <f aca="false">Rezultati!B116</f>
        <v>Dainis Mauriņš</v>
      </c>
      <c r="C87" s="422" t="n">
        <v>0</v>
      </c>
      <c r="D87" s="422" t="n">
        <v>1</v>
      </c>
      <c r="E87" s="422" t="n">
        <v>2</v>
      </c>
      <c r="F87" s="422" t="n">
        <v>1</v>
      </c>
      <c r="G87" s="422" t="n">
        <v>0</v>
      </c>
      <c r="H87" s="422" t="n">
        <v>0</v>
      </c>
      <c r="I87" s="422" t="n">
        <v>2</v>
      </c>
      <c r="J87" s="422" t="n">
        <v>1</v>
      </c>
      <c r="K87" s="422" t="n">
        <v>1</v>
      </c>
      <c r="L87" s="422" t="n">
        <v>0</v>
      </c>
      <c r="M87" s="422" t="n">
        <v>1</v>
      </c>
      <c r="N87" s="422" t="n">
        <v>1</v>
      </c>
      <c r="O87" s="422" t="n">
        <v>1</v>
      </c>
      <c r="P87" s="422" t="n">
        <v>2</v>
      </c>
      <c r="Q87" s="422" t="n">
        <v>1</v>
      </c>
      <c r="R87" s="422" t="n">
        <v>1</v>
      </c>
      <c r="S87" s="422"/>
      <c r="T87" s="422"/>
      <c r="U87" s="422"/>
      <c r="V87" s="422"/>
      <c r="W87" s="422"/>
      <c r="X87" s="422"/>
      <c r="Y87" s="422"/>
      <c r="Z87" s="422"/>
      <c r="AA87" s="422" t="n">
        <v>1</v>
      </c>
      <c r="AB87" s="422" t="n">
        <v>2</v>
      </c>
      <c r="AC87" s="422" t="n">
        <v>1</v>
      </c>
      <c r="AD87" s="422" t="n">
        <v>1</v>
      </c>
      <c r="AE87" s="422"/>
      <c r="AF87" s="422"/>
      <c r="AG87" s="422"/>
      <c r="AH87" s="422"/>
      <c r="AI87" s="422"/>
      <c r="AJ87" s="422"/>
      <c r="AK87" s="422"/>
      <c r="AL87" s="422"/>
      <c r="AM87" s="418" t="n">
        <f aca="false"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20</v>
      </c>
      <c r="AN87" s="419" t="n">
        <f aca="false">'spliti 2 aplis'!AM87*0.3</f>
        <v>6</v>
      </c>
      <c r="AO87" s="420"/>
      <c r="AP87" s="58"/>
      <c r="AQ87" s="58"/>
      <c r="AR87" s="58"/>
      <c r="AS87" s="58"/>
    </row>
    <row r="88" customFormat="false" ht="15" hidden="false" customHeight="true" outlineLevel="0" collapsed="false">
      <c r="A88" s="416" t="str">
        <f aca="false">Rezultati!A117</f>
        <v>NB-1</v>
      </c>
      <c r="B88" s="416" t="str">
        <f aca="false">Rezultati!B117</f>
        <v>Aleksandrs Liniņš</v>
      </c>
      <c r="C88" s="422" t="n">
        <v>1</v>
      </c>
      <c r="D88" s="422" t="n">
        <v>2</v>
      </c>
      <c r="E88" s="422" t="n">
        <v>2</v>
      </c>
      <c r="F88" s="422" t="n">
        <v>1</v>
      </c>
      <c r="G88" s="422" t="n">
        <v>0</v>
      </c>
      <c r="H88" s="422" t="n">
        <v>1</v>
      </c>
      <c r="I88" s="422" t="n">
        <v>2</v>
      </c>
      <c r="J88" s="422" t="n">
        <v>0</v>
      </c>
      <c r="K88" s="422" t="n">
        <v>1</v>
      </c>
      <c r="L88" s="422" t="n">
        <v>0</v>
      </c>
      <c r="M88" s="422" t="n">
        <v>2</v>
      </c>
      <c r="N88" s="422" t="n">
        <v>0</v>
      </c>
      <c r="O88" s="422"/>
      <c r="P88" s="422"/>
      <c r="Q88" s="422"/>
      <c r="R88" s="422"/>
      <c r="S88" s="422" t="n">
        <v>1</v>
      </c>
      <c r="T88" s="422" t="n">
        <v>2</v>
      </c>
      <c r="U88" s="422" t="n">
        <v>0</v>
      </c>
      <c r="V88" s="422" t="n">
        <v>3</v>
      </c>
      <c r="W88" s="422"/>
      <c r="X88" s="422"/>
      <c r="Y88" s="422"/>
      <c r="Z88" s="422"/>
      <c r="AA88" s="422" t="n">
        <v>2</v>
      </c>
      <c r="AB88" s="422" t="n">
        <v>3</v>
      </c>
      <c r="AC88" s="422" t="n">
        <v>0</v>
      </c>
      <c r="AD88" s="422" t="n">
        <v>1</v>
      </c>
      <c r="AE88" s="422"/>
      <c r="AF88" s="422"/>
      <c r="AG88" s="422"/>
      <c r="AH88" s="422"/>
      <c r="AI88" s="422"/>
      <c r="AJ88" s="422"/>
      <c r="AK88" s="422"/>
      <c r="AL88" s="422"/>
      <c r="AM88" s="418" t="n">
        <f aca="false"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24</v>
      </c>
      <c r="AN88" s="419" t="n">
        <f aca="false">'spliti 2 aplis'!AM88*0.3</f>
        <v>7.2</v>
      </c>
      <c r="AO88" s="420"/>
      <c r="AP88" s="58"/>
      <c r="AQ88" s="58"/>
      <c r="AR88" s="58"/>
      <c r="AS88" s="58"/>
    </row>
    <row r="89" customFormat="false" ht="15" hidden="false" customHeight="true" outlineLevel="0" collapsed="false">
      <c r="A89" s="416" t="str">
        <f aca="false">Rezultati!A118</f>
        <v>NB-1</v>
      </c>
      <c r="B89" s="416" t="str">
        <f aca="false">Rezultati!B118</f>
        <v>Ģirts Gabrāns</v>
      </c>
      <c r="C89" s="423" t="n">
        <v>0</v>
      </c>
      <c r="D89" s="423" t="n">
        <v>0</v>
      </c>
      <c r="E89" s="423" t="n">
        <v>0</v>
      </c>
      <c r="F89" s="423" t="n">
        <v>1</v>
      </c>
      <c r="G89" s="423"/>
      <c r="H89" s="423"/>
      <c r="I89" s="423"/>
      <c r="J89" s="423"/>
      <c r="K89" s="423" t="n">
        <v>0</v>
      </c>
      <c r="L89" s="423" t="n">
        <v>1</v>
      </c>
      <c r="M89" s="423" t="n">
        <v>2</v>
      </c>
      <c r="N89" s="423" t="n">
        <v>0</v>
      </c>
      <c r="O89" s="423" t="n">
        <v>2</v>
      </c>
      <c r="P89" s="423" t="n">
        <v>1</v>
      </c>
      <c r="Q89" s="423" t="n">
        <v>1</v>
      </c>
      <c r="R89" s="423" t="n">
        <v>1</v>
      </c>
      <c r="S89" s="423" t="n">
        <v>1</v>
      </c>
      <c r="T89" s="423" t="n">
        <v>1</v>
      </c>
      <c r="U89" s="423" t="n">
        <v>1</v>
      </c>
      <c r="V89" s="423" t="n">
        <v>1</v>
      </c>
      <c r="W89" s="423" t="n">
        <v>2</v>
      </c>
      <c r="X89" s="423" t="n">
        <v>0</v>
      </c>
      <c r="Y89" s="423" t="n">
        <v>1</v>
      </c>
      <c r="Z89" s="423" t="n">
        <v>0</v>
      </c>
      <c r="AA89" s="423" t="n">
        <v>2</v>
      </c>
      <c r="AB89" s="423" t="n">
        <v>0</v>
      </c>
      <c r="AC89" s="423" t="n">
        <v>1</v>
      </c>
      <c r="AD89" s="423" t="n">
        <v>1</v>
      </c>
      <c r="AE89" s="423"/>
      <c r="AF89" s="423"/>
      <c r="AG89" s="423"/>
      <c r="AH89" s="423"/>
      <c r="AI89" s="423"/>
      <c r="AJ89" s="423"/>
      <c r="AK89" s="423"/>
      <c r="AL89" s="423"/>
      <c r="AM89" s="418" t="n">
        <f aca="false"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20</v>
      </c>
      <c r="AN89" s="419" t="n">
        <f aca="false">'spliti 2 aplis'!AM89*0.3</f>
        <v>6</v>
      </c>
      <c r="AO89" s="420"/>
      <c r="AP89" s="58"/>
      <c r="AQ89" s="58"/>
      <c r="AR89" s="58"/>
      <c r="AS89" s="58"/>
    </row>
    <row r="90" customFormat="false" ht="15" hidden="false" customHeight="true" outlineLevel="0" collapsed="false">
      <c r="A90" s="416" t="str">
        <f aca="false">Rezultati!A119</f>
        <v>NB-1</v>
      </c>
      <c r="B90" s="416" t="str">
        <f aca="false">Rezultati!B119</f>
        <v>Māris Dukurs</v>
      </c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 t="n">
        <v>2</v>
      </c>
      <c r="X90" s="417" t="n">
        <v>2</v>
      </c>
      <c r="Y90" s="417" t="n">
        <v>4</v>
      </c>
      <c r="Z90" s="417" t="n">
        <v>1</v>
      </c>
      <c r="AA90" s="417"/>
      <c r="AB90" s="417"/>
      <c r="AC90" s="417"/>
      <c r="AD90" s="417"/>
      <c r="AE90" s="417"/>
      <c r="AF90" s="417"/>
      <c r="AG90" s="417"/>
      <c r="AH90" s="417"/>
      <c r="AI90" s="417"/>
      <c r="AJ90" s="417"/>
      <c r="AK90" s="417"/>
      <c r="AL90" s="417"/>
      <c r="AM90" s="418" t="n">
        <f aca="false"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9</v>
      </c>
      <c r="AN90" s="419" t="n">
        <f aca="false">'spliti 2 aplis'!AM90*0.3</f>
        <v>2.7</v>
      </c>
      <c r="AO90" s="420"/>
      <c r="AP90" s="58"/>
      <c r="AQ90" s="58"/>
      <c r="AR90" s="58"/>
      <c r="AS90" s="58"/>
    </row>
    <row r="91" customFormat="false" ht="15" hidden="false" customHeight="true" outlineLevel="0" collapsed="false">
      <c r="A91" s="424" t="n">
        <f aca="false">Rezultati!B69</f>
        <v>0</v>
      </c>
      <c r="B91" s="424" t="str">
        <f aca="false">Rezultati!B64</f>
        <v>Svetlana Tomiļina</v>
      </c>
      <c r="C91" s="430"/>
      <c r="D91" s="430"/>
      <c r="E91" s="430"/>
      <c r="F91" s="430"/>
      <c r="G91" s="430"/>
      <c r="H91" s="430"/>
      <c r="I91" s="430"/>
      <c r="J91" s="430"/>
      <c r="K91" s="430"/>
      <c r="L91" s="430"/>
      <c r="M91" s="430"/>
      <c r="N91" s="430"/>
      <c r="O91" s="430"/>
      <c r="P91" s="430"/>
      <c r="Q91" s="430"/>
      <c r="R91" s="430"/>
      <c r="S91" s="430"/>
      <c r="T91" s="430"/>
      <c r="U91" s="430"/>
      <c r="V91" s="430"/>
      <c r="W91" s="430"/>
      <c r="X91" s="430"/>
      <c r="Y91" s="430"/>
      <c r="Z91" s="430"/>
      <c r="AA91" s="430"/>
      <c r="AB91" s="430"/>
      <c r="AC91" s="430"/>
      <c r="AD91" s="430"/>
      <c r="AE91" s="430"/>
      <c r="AF91" s="430"/>
      <c r="AG91" s="430"/>
      <c r="AH91" s="430"/>
      <c r="AI91" s="430"/>
      <c r="AJ91" s="430"/>
      <c r="AK91" s="430"/>
      <c r="AL91" s="430"/>
      <c r="AM91" s="426" t="n">
        <f aca="false"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27" t="n">
        <f aca="false">'spliti 2 aplis'!AM91*0.3</f>
        <v>0</v>
      </c>
      <c r="AO91" s="428" t="n">
        <f aca="false">'spliti 2 aplis'!AN91+'spliti 2 aplis'!AN92+'spliti 2 aplis'!AN93+'spliti 2 aplis'!AN94+'spliti 2 aplis'!AN95</f>
        <v>26.4</v>
      </c>
      <c r="AP91" s="58"/>
      <c r="AQ91" s="58"/>
      <c r="AR91" s="58"/>
      <c r="AS91" s="58"/>
    </row>
    <row r="92" customFormat="false" ht="15" hidden="false" customHeight="true" outlineLevel="0" collapsed="false">
      <c r="A92" s="424" t="str">
        <f aca="false">Rezultati!A65</f>
        <v>Pandora</v>
      </c>
      <c r="B92" s="424" t="str">
        <f aca="false">Rezultati!B65</f>
        <v>Aleksandrs Tjulins</v>
      </c>
      <c r="C92" s="430" t="n">
        <v>1</v>
      </c>
      <c r="D92" s="430" t="n">
        <v>0</v>
      </c>
      <c r="E92" s="430" t="n">
        <v>0</v>
      </c>
      <c r="F92" s="430" t="n">
        <v>2</v>
      </c>
      <c r="G92" s="430" t="n">
        <v>2</v>
      </c>
      <c r="H92" s="430" t="n">
        <v>0</v>
      </c>
      <c r="I92" s="430" t="n">
        <v>1</v>
      </c>
      <c r="J92" s="430" t="n">
        <v>0</v>
      </c>
      <c r="K92" s="431" t="n">
        <v>0</v>
      </c>
      <c r="L92" s="431" t="n">
        <v>2</v>
      </c>
      <c r="M92" s="431" t="n">
        <v>2</v>
      </c>
      <c r="N92" s="431" t="n">
        <v>2</v>
      </c>
      <c r="O92" s="431" t="n">
        <v>2</v>
      </c>
      <c r="P92" s="431" t="n">
        <v>0</v>
      </c>
      <c r="Q92" s="431" t="n">
        <v>0</v>
      </c>
      <c r="R92" s="431" t="n">
        <v>1</v>
      </c>
      <c r="S92" s="431" t="n">
        <v>2</v>
      </c>
      <c r="T92" s="431" t="n">
        <v>0</v>
      </c>
      <c r="U92" s="431" t="n">
        <v>1</v>
      </c>
      <c r="V92" s="431" t="n">
        <v>2</v>
      </c>
      <c r="W92" s="431" t="n">
        <v>4</v>
      </c>
      <c r="X92" s="431" t="n">
        <v>2</v>
      </c>
      <c r="Y92" s="431" t="n">
        <v>1</v>
      </c>
      <c r="Z92" s="431" t="n">
        <v>0</v>
      </c>
      <c r="AA92" s="431" t="n">
        <v>1</v>
      </c>
      <c r="AB92" s="431" t="n">
        <v>0</v>
      </c>
      <c r="AC92" s="431" t="n">
        <v>0</v>
      </c>
      <c r="AD92" s="431" t="n">
        <v>1</v>
      </c>
      <c r="AE92" s="431"/>
      <c r="AF92" s="431"/>
      <c r="AG92" s="431"/>
      <c r="AH92" s="431"/>
      <c r="AI92" s="431"/>
      <c r="AJ92" s="431"/>
      <c r="AK92" s="431"/>
      <c r="AL92" s="431"/>
      <c r="AM92" s="426" t="n">
        <f aca="false"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29</v>
      </c>
      <c r="AN92" s="427" t="n">
        <f aca="false">'spliti 2 aplis'!AM92*0.3</f>
        <v>8.7</v>
      </c>
      <c r="AO92" s="428"/>
      <c r="AP92" s="58"/>
      <c r="AQ92" s="58"/>
      <c r="AR92" s="58"/>
      <c r="AS92" s="58"/>
    </row>
    <row r="93" customFormat="false" ht="15" hidden="false" customHeight="true" outlineLevel="0" collapsed="false">
      <c r="A93" s="424" t="str">
        <f aca="false">Rezultati!A66</f>
        <v>Pandora</v>
      </c>
      <c r="B93" s="424" t="str">
        <f aca="false">Rezultati!B66</f>
        <v>Pēteris Cimdiņš</v>
      </c>
      <c r="C93" s="431" t="n">
        <v>1</v>
      </c>
      <c r="D93" s="431" t="n">
        <v>0</v>
      </c>
      <c r="E93" s="431" t="n">
        <v>1</v>
      </c>
      <c r="F93" s="431" t="n">
        <v>1</v>
      </c>
      <c r="G93" s="431" t="n">
        <v>2</v>
      </c>
      <c r="H93" s="431" t="n">
        <v>2</v>
      </c>
      <c r="I93" s="431" t="n">
        <v>1</v>
      </c>
      <c r="J93" s="431" t="n">
        <v>0</v>
      </c>
      <c r="K93" s="431" t="n">
        <v>2</v>
      </c>
      <c r="L93" s="431" t="n">
        <v>1</v>
      </c>
      <c r="M93" s="431" t="n">
        <v>0</v>
      </c>
      <c r="N93" s="431" t="n">
        <v>2</v>
      </c>
      <c r="O93" s="431" t="n">
        <v>1</v>
      </c>
      <c r="P93" s="431" t="n">
        <v>2</v>
      </c>
      <c r="Q93" s="431" t="n">
        <v>2</v>
      </c>
      <c r="R93" s="431" t="n">
        <v>2</v>
      </c>
      <c r="S93" s="431" t="n">
        <v>1</v>
      </c>
      <c r="T93" s="431" t="n">
        <v>1</v>
      </c>
      <c r="U93" s="431" t="n">
        <v>2</v>
      </c>
      <c r="V93" s="431" t="n">
        <v>0</v>
      </c>
      <c r="W93" s="431" t="n">
        <v>2</v>
      </c>
      <c r="X93" s="431" t="n">
        <v>1</v>
      </c>
      <c r="Y93" s="431" t="n">
        <v>2</v>
      </c>
      <c r="Z93" s="431" t="n">
        <v>1</v>
      </c>
      <c r="AA93" s="431" t="n">
        <v>1</v>
      </c>
      <c r="AB93" s="431" t="n">
        <v>1</v>
      </c>
      <c r="AC93" s="431" t="n">
        <v>0</v>
      </c>
      <c r="AD93" s="431" t="n">
        <v>0</v>
      </c>
      <c r="AE93" s="431"/>
      <c r="AF93" s="431"/>
      <c r="AG93" s="431"/>
      <c r="AH93" s="431"/>
      <c r="AI93" s="431"/>
      <c r="AJ93" s="431"/>
      <c r="AK93" s="431"/>
      <c r="AL93" s="431"/>
      <c r="AM93" s="426" t="n">
        <f aca="false"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32</v>
      </c>
      <c r="AN93" s="427" t="n">
        <f aca="false">'spliti 2 aplis'!AM93*0.3</f>
        <v>9.6</v>
      </c>
      <c r="AO93" s="428"/>
      <c r="AP93" s="58"/>
      <c r="AQ93" s="58"/>
      <c r="AR93" s="58"/>
      <c r="AS93" s="58"/>
    </row>
    <row r="94" customFormat="false" ht="15" hidden="false" customHeight="true" outlineLevel="0" collapsed="false">
      <c r="A94" s="424" t="str">
        <f aca="false">Rezultati!A67</f>
        <v>Pandora</v>
      </c>
      <c r="B94" s="424" t="n">
        <f aca="false">Rezultati!B67</f>
        <v>0</v>
      </c>
      <c r="C94" s="431" t="n">
        <v>0</v>
      </c>
      <c r="D94" s="431" t="n">
        <v>0</v>
      </c>
      <c r="E94" s="431" t="n">
        <v>1</v>
      </c>
      <c r="F94" s="431" t="n">
        <v>1</v>
      </c>
      <c r="G94" s="431" t="n">
        <v>1</v>
      </c>
      <c r="H94" s="431" t="n">
        <v>0</v>
      </c>
      <c r="I94" s="431" t="n">
        <v>1</v>
      </c>
      <c r="J94" s="431" t="n">
        <v>0</v>
      </c>
      <c r="K94" s="432" t="n">
        <v>0</v>
      </c>
      <c r="L94" s="432" t="n">
        <v>1</v>
      </c>
      <c r="M94" s="432" t="n">
        <v>0</v>
      </c>
      <c r="N94" s="432" t="n">
        <v>1</v>
      </c>
      <c r="O94" s="432" t="n">
        <v>1</v>
      </c>
      <c r="P94" s="432" t="n">
        <v>1</v>
      </c>
      <c r="Q94" s="432" t="n">
        <v>3</v>
      </c>
      <c r="R94" s="432" t="n">
        <v>0</v>
      </c>
      <c r="S94" s="432" t="n">
        <v>3</v>
      </c>
      <c r="T94" s="432" t="n">
        <v>1</v>
      </c>
      <c r="U94" s="432" t="n">
        <v>0</v>
      </c>
      <c r="V94" s="432" t="n">
        <v>2</v>
      </c>
      <c r="W94" s="432" t="n">
        <v>3</v>
      </c>
      <c r="X94" s="432" t="n">
        <v>0</v>
      </c>
      <c r="Y94" s="432" t="n">
        <v>2</v>
      </c>
      <c r="Z94" s="432" t="n">
        <v>0</v>
      </c>
      <c r="AA94" s="432" t="n">
        <v>2</v>
      </c>
      <c r="AB94" s="432" t="n">
        <v>1</v>
      </c>
      <c r="AC94" s="432" t="n">
        <v>2</v>
      </c>
      <c r="AD94" s="432" t="n">
        <v>0</v>
      </c>
      <c r="AE94" s="432"/>
      <c r="AF94" s="432"/>
      <c r="AG94" s="432"/>
      <c r="AH94" s="432"/>
      <c r="AI94" s="432"/>
      <c r="AJ94" s="432"/>
      <c r="AK94" s="432"/>
      <c r="AL94" s="432"/>
      <c r="AM94" s="426" t="n">
        <f aca="false"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27</v>
      </c>
      <c r="AN94" s="427" t="n">
        <f aca="false">'spliti 2 aplis'!AM94*0.3</f>
        <v>8.1</v>
      </c>
      <c r="AO94" s="428"/>
      <c r="AP94" s="58"/>
      <c r="AQ94" s="58"/>
      <c r="AR94" s="58"/>
      <c r="AS94" s="58"/>
    </row>
    <row r="95" customFormat="false" ht="15" hidden="false" customHeight="true" outlineLevel="0" collapsed="false">
      <c r="A95" s="424" t="str">
        <f aca="false">Rezultati!A68</f>
        <v>Pandora</v>
      </c>
      <c r="B95" s="424" t="str">
        <f aca="false">Rezultati!B68</f>
        <v>pieaicinātais spēlētājs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5"/>
      <c r="AC95" s="425"/>
      <c r="AD95" s="425"/>
      <c r="AE95" s="425"/>
      <c r="AF95" s="425"/>
      <c r="AG95" s="425"/>
      <c r="AH95" s="425"/>
      <c r="AI95" s="425"/>
      <c r="AJ95" s="425"/>
      <c r="AK95" s="425"/>
      <c r="AL95" s="425"/>
      <c r="AM95" s="426" t="n">
        <f aca="false"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0</v>
      </c>
      <c r="AN95" s="427" t="n">
        <f aca="false">'spliti 2 aplis'!AM95*0.3</f>
        <v>0</v>
      </c>
      <c r="AO95" s="428"/>
      <c r="AP95" s="58"/>
      <c r="AQ95" s="58"/>
      <c r="AR95" s="58"/>
      <c r="AS95" s="58"/>
    </row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48576" customFormat="false" ht="12.8" hidden="false" customHeight="false" outlineLevel="0" collapsed="false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1:AO15"/>
    <mergeCell ref="AQ11:AS15"/>
    <mergeCell ref="AO16:AO21"/>
    <mergeCell ref="AQ16:AS21"/>
    <mergeCell ref="AO22:AO26"/>
    <mergeCell ref="AO27:AO33"/>
    <mergeCell ref="AO34:AO38"/>
    <mergeCell ref="AO39:AO43"/>
    <mergeCell ref="AO44:AO48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rintOptions headings="false" gridLines="false" gridLinesSet="true" horizontalCentered="false" verticalCentered="false"/>
  <pageMargins left="0.184027777777778" right="0.204861111111111" top="0.295138888888889" bottom="0.012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dcterms:modified xsi:type="dcterms:W3CDTF">2020-01-28T00:49:56Z</dcterms:modified>
  <cp:revision>124</cp:revision>
</cp:coreProperties>
</file>