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879" activeTab="1"/>
  </bookViews>
  <sheets>
    <sheet name="Kom.reitings" sheetId="1" r:id="rId1"/>
    <sheet name="Individ reitings Silver" sheetId="2" r:id="rId2"/>
    <sheet name="Individ reitings Bronze" sheetId="3" r:id="rId3"/>
    <sheet name="Punkti" sheetId="4" r:id="rId4"/>
    <sheet name="Rezultati" sheetId="5" r:id="rId5"/>
    <sheet name="spliti-1 aplis" sheetId="6" r:id="rId6"/>
  </sheets>
  <definedNames>
    <definedName name="Excel_BuiltIn__FilterDatabase" localSheetId="1">'Individ reitings Silver'!$C$3:$G$4</definedName>
    <definedName name="Excel_BuiltIn__FilterDatabase" localSheetId="0">'Kom.reitings'!#REF!</definedName>
    <definedName name="_xlnm.Print_Area" localSheetId="0">'Kom.reitings'!$A$1:$AF$19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0" authorId="0">
      <text>
        <r>
          <rPr>
            <b/>
            <sz val="9"/>
            <color indexed="8"/>
            <rFont val="Tahoma"/>
            <family val="2"/>
          </rPr>
          <t xml:space="preserve">Нюша:
</t>
        </r>
      </text>
    </comment>
    <comment ref="W10" authorId="0">
      <text>
        <r>
          <rPr>
            <b/>
            <sz val="9"/>
            <color indexed="8"/>
            <rFont val="Tahoma"/>
            <family val="2"/>
          </rPr>
          <t xml:space="preserve">Нюша:
</t>
        </r>
      </text>
    </comment>
  </commentList>
</comments>
</file>

<file path=xl/sharedStrings.xml><?xml version="1.0" encoding="utf-8"?>
<sst xmlns="http://schemas.openxmlformats.org/spreadsheetml/2006/main" count="529" uniqueCount="160">
  <si>
    <t>Rezultāti SILVER</t>
  </si>
  <si>
    <t>Rezultāti BRONZE</t>
  </si>
  <si>
    <t>Vieta</t>
  </si>
  <si>
    <t>Bonus punkti            2 aplis</t>
  </si>
  <si>
    <t>Bonus punkti               1 aplis</t>
  </si>
  <si>
    <t>Bonus punkti kopējai ieskaitei</t>
  </si>
  <si>
    <t>Komanda</t>
  </si>
  <si>
    <t>Spēles</t>
  </si>
  <si>
    <t>Punkti  2 aplis</t>
  </si>
  <si>
    <t>Par summu 2 aplis</t>
  </si>
  <si>
    <t>Ieskaites punkti         2 aplis</t>
  </si>
  <si>
    <t>spēles</t>
  </si>
  <si>
    <t>Kopā</t>
  </si>
  <si>
    <t>spēļu skaits 2-3 aplis</t>
  </si>
  <si>
    <t>spēļu skaits 4 aplis</t>
  </si>
  <si>
    <t>Kom-as vidējais     2-3 aplis</t>
  </si>
  <si>
    <t>Kom-as vidējais     2 aplis</t>
  </si>
  <si>
    <t>Punkti     2 aplis</t>
  </si>
  <si>
    <t>Par summu  2 aplis</t>
  </si>
  <si>
    <t>Ieskaites punkti    2 aplis</t>
  </si>
  <si>
    <t>Gold</t>
  </si>
  <si>
    <t>Silver</t>
  </si>
  <si>
    <t>Bronze</t>
  </si>
  <si>
    <t>Vīriešu reitings</t>
  </si>
  <si>
    <t>1.aplis</t>
  </si>
  <si>
    <t>2-3.aplis</t>
  </si>
  <si>
    <t>Summa</t>
  </si>
  <si>
    <t xml:space="preserve">Vidējais </t>
  </si>
  <si>
    <t>2.aplis</t>
  </si>
  <si>
    <t>3.aplis</t>
  </si>
  <si>
    <t>4.aplis</t>
  </si>
  <si>
    <t>Vārds, Uzvārds</t>
  </si>
  <si>
    <t>Sieviešu reitings</t>
  </si>
  <si>
    <t>Ieskaites punkti</t>
  </si>
  <si>
    <t>1. sp.</t>
  </si>
  <si>
    <t>-2. sp.</t>
  </si>
  <si>
    <t>3. sp.</t>
  </si>
  <si>
    <t>4. sp.</t>
  </si>
  <si>
    <t>iesk.</t>
  </si>
  <si>
    <t>Pinfall</t>
  </si>
  <si>
    <t>X X X</t>
  </si>
  <si>
    <t>Korness</t>
  </si>
  <si>
    <t>ALDENS Holding</t>
  </si>
  <si>
    <t>Amberfish</t>
  </si>
  <si>
    <t>NB Ledijas</t>
  </si>
  <si>
    <t>Sun Ball</t>
  </si>
  <si>
    <t>Bowling Sharks</t>
  </si>
  <si>
    <t>SIB</t>
  </si>
  <si>
    <t>Wolverine</t>
  </si>
  <si>
    <t>VissParBoulingu.lv</t>
  </si>
  <si>
    <t>JBP</t>
  </si>
  <si>
    <t>Wii sports resort</t>
  </si>
  <si>
    <t>Team Rocket</t>
  </si>
  <si>
    <t>Zaļie Pumpuri</t>
  </si>
  <si>
    <t>RTU</t>
  </si>
  <si>
    <t>Nopietni</t>
  </si>
  <si>
    <t>Lursoft</t>
  </si>
  <si>
    <t>Molotov</t>
  </si>
  <si>
    <t>Handicap</t>
  </si>
  <si>
    <t>Komandas vidējais</t>
  </si>
  <si>
    <t>Vidējais rezultāts</t>
  </si>
  <si>
    <t>PEDEJAIS</t>
  </si>
  <si>
    <t>VISI KOPĀ</t>
  </si>
  <si>
    <t>Māris Briedis</t>
  </si>
  <si>
    <t>Jānis Raņķis</t>
  </si>
  <si>
    <t>Kaspars Semjonovs</t>
  </si>
  <si>
    <t>Ilze Raņķe</t>
  </si>
  <si>
    <t>Valdis Skudra</t>
  </si>
  <si>
    <t>Sigutis Briedis</t>
  </si>
  <si>
    <t>Gints Adakovskis</t>
  </si>
  <si>
    <t>Uldis Lasmanis</t>
  </si>
  <si>
    <t>Madars Dāvids</t>
  </si>
  <si>
    <t>Andris Stalidzāns</t>
  </si>
  <si>
    <t>Kristaps Narels</t>
  </si>
  <si>
    <t>Karīna Maslova</t>
  </si>
  <si>
    <t>Mārtiņš Nicmanis</t>
  </si>
  <si>
    <t>Aleksejs Vladimirovs</t>
  </si>
  <si>
    <t>Vladimirs Nahodkins</t>
  </si>
  <si>
    <t>Aleksejs Tomaševskis</t>
  </si>
  <si>
    <t>Pieacinātajs spēlētājs</t>
  </si>
  <si>
    <t>aklais rezultāts</t>
  </si>
  <si>
    <t>Ainars Gilberts</t>
  </si>
  <si>
    <t>Ilona Ozola</t>
  </si>
  <si>
    <t>Natālija Riznika</t>
  </si>
  <si>
    <t>Ilona Liņina</t>
  </si>
  <si>
    <t>Anita Valdmane</t>
  </si>
  <si>
    <t>Rasma Mauriņa</t>
  </si>
  <si>
    <t>Viktorija Armoloviča</t>
  </si>
  <si>
    <t>Nikita Korickis</t>
  </si>
  <si>
    <t>Jurijs Bokums jun</t>
  </si>
  <si>
    <t>Dāvis Šipkevičs</t>
  </si>
  <si>
    <t>Rihards Kovaļenko</t>
  </si>
  <si>
    <t>Kristaps Laucis</t>
  </si>
  <si>
    <t>Mihails Judins</t>
  </si>
  <si>
    <t>Arkadijs Timčenko</t>
  </si>
  <si>
    <t>Jurijs Nahodkins</t>
  </si>
  <si>
    <t>Pieaicinatajs spēlētājs</t>
  </si>
  <si>
    <t>Svetlana Jemeļjanova</t>
  </si>
  <si>
    <t>Laura Priedīte</t>
  </si>
  <si>
    <t>Miks Kļavsons</t>
  </si>
  <si>
    <t>Dmitrijs Dumcevs</t>
  </si>
  <si>
    <t>Liāna Ponomarenko</t>
  </si>
  <si>
    <t>Vladislavs Saveļjevs</t>
  </si>
  <si>
    <t>Artūrs Zavjalovs</t>
  </si>
  <si>
    <t>Tatjana Teļnova</t>
  </si>
  <si>
    <t>Nauris Zīds</t>
  </si>
  <si>
    <t>Artūrs Kaļiņins</t>
  </si>
  <si>
    <t>Valentīns Ginko</t>
  </si>
  <si>
    <t>Elvijs Udo Dimpers</t>
  </si>
  <si>
    <t>Nikolajs Ļevikins</t>
  </si>
  <si>
    <t>Jevgenijs Kobiļuks</t>
  </si>
  <si>
    <t>Edgars Kobiļuks</t>
  </si>
  <si>
    <t>Ilmars Elijas</t>
  </si>
  <si>
    <t>Julija Moreneca</t>
  </si>
  <si>
    <t>Irina Bokuma</t>
  </si>
  <si>
    <t>Jurijs Bokums</t>
  </si>
  <si>
    <t>Nikita Bobrovs</t>
  </si>
  <si>
    <t>Raivis Tilga</t>
  </si>
  <si>
    <t>Niks Mežiņš</t>
  </si>
  <si>
    <t>Patriks Piternievs</t>
  </si>
  <si>
    <t>Ričards Toms Zvilna</t>
  </si>
  <si>
    <t>Konstantīns Ļeonovs</t>
  </si>
  <si>
    <t>Ivars Priedītis</t>
  </si>
  <si>
    <t>Ivans Turbins</t>
  </si>
  <si>
    <t>Nikolajs Tkačenko</t>
  </si>
  <si>
    <t>Iveta Jakušenoka</t>
  </si>
  <si>
    <t>Iveta Lauciņa</t>
  </si>
  <si>
    <t>Ainārs Sedlenieks</t>
  </si>
  <si>
    <t>Guna Sedleniece</t>
  </si>
  <si>
    <t>Gustavs Jaunzemis</t>
  </si>
  <si>
    <t>Indra Segliņa</t>
  </si>
  <si>
    <t>Gunita Vasiļevska</t>
  </si>
  <si>
    <t>Māris Umbraško</t>
  </si>
  <si>
    <t>Rihards Zabers</t>
  </si>
  <si>
    <t>Annija Celmiņa</t>
  </si>
  <si>
    <t>Kristīne Zaķīte</t>
  </si>
  <si>
    <t>Maija ?????</t>
  </si>
  <si>
    <t>Artūrs Priedītis</t>
  </si>
  <si>
    <t>Guntars Pugejs</t>
  </si>
  <si>
    <t>Armands Štubis</t>
  </si>
  <si>
    <t>Edgars Štubis</t>
  </si>
  <si>
    <t>Martiņš Belickis</t>
  </si>
  <si>
    <t>Līga Lasmane</t>
  </si>
  <si>
    <t>Ģirts Ķēbers</t>
  </si>
  <si>
    <t>Elvijs Bokanovs</t>
  </si>
  <si>
    <t>Mārtiņš Vaicekovskis</t>
  </si>
  <si>
    <t>Marta Kāne</t>
  </si>
  <si>
    <t>Edgars Cimdiņš</t>
  </si>
  <si>
    <t>Artūrs Zigulins</t>
  </si>
  <si>
    <t>Vlad</t>
  </si>
  <si>
    <t>Sabīne</t>
  </si>
  <si>
    <t>D 27.10.</t>
  </si>
  <si>
    <t>D 03.11.</t>
  </si>
  <si>
    <t>Total</t>
  </si>
  <si>
    <t>samaksa</t>
  </si>
  <si>
    <t>GOLD</t>
  </si>
  <si>
    <t>II aplis</t>
  </si>
  <si>
    <t>d 28.10.</t>
  </si>
  <si>
    <t>D 04.11.</t>
  </si>
  <si>
    <t>D 21.10.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</si>
</sst>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6">
    <font>
      <sz val="10"/>
      <name val="Arial"/>
      <family val="2"/>
    </font>
    <font>
      <sz val="12"/>
      <name val="Arial Baltic"/>
      <family val="2"/>
    </font>
    <font>
      <b/>
      <sz val="16"/>
      <color indexed="12"/>
      <name val="CentSchbook TL"/>
      <family val="1"/>
    </font>
    <font>
      <b/>
      <sz val="12"/>
      <name val="CentSchbook TL"/>
      <family val="1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Tahoma"/>
      <family val="2"/>
    </font>
    <font>
      <b/>
      <sz val="22"/>
      <color indexed="12"/>
      <name val="Book Antiqua"/>
      <family val="1"/>
    </font>
    <font>
      <sz val="18"/>
      <name val="Century Schoolbook"/>
      <family val="1"/>
    </font>
    <font>
      <b/>
      <sz val="14"/>
      <name val="Book Antiqua"/>
      <family val="1"/>
    </font>
    <font>
      <b/>
      <sz val="18"/>
      <name val="Century Schoolbook"/>
      <family val="1"/>
    </font>
    <font>
      <sz val="12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0"/>
      <name val="CentSchbook TL"/>
      <family val="1"/>
    </font>
    <font>
      <b/>
      <sz val="13"/>
      <color indexed="12"/>
      <name val="Book Antiqua"/>
      <family val="1"/>
    </font>
    <font>
      <b/>
      <sz val="14"/>
      <color indexed="12"/>
      <name val="CentSchbook TL"/>
      <family val="1"/>
    </font>
    <font>
      <b/>
      <sz val="13"/>
      <color indexed="8"/>
      <name val="Book Antiqua"/>
      <family val="1"/>
    </font>
    <font>
      <b/>
      <sz val="14"/>
      <color indexed="8"/>
      <name val="CentSchbook TL"/>
      <family val="1"/>
    </font>
    <font>
      <b/>
      <sz val="22"/>
      <color indexed="10"/>
      <name val="Book Antiqua"/>
      <family val="1"/>
    </font>
    <font>
      <b/>
      <sz val="12"/>
      <color indexed="10"/>
      <name val="Bookman Old Style"/>
      <family val="1"/>
    </font>
    <font>
      <b/>
      <sz val="12"/>
      <color indexed="12"/>
      <name val="Bookman Old Style"/>
      <family val="1"/>
    </font>
    <font>
      <sz val="10"/>
      <color indexed="12"/>
      <name val="Arial"/>
      <family val="2"/>
    </font>
    <font>
      <b/>
      <sz val="12"/>
      <color indexed="8"/>
      <name val="Bookman Old Style"/>
      <family val="1"/>
    </font>
    <font>
      <b/>
      <sz val="14"/>
      <color indexed="62"/>
      <name val="CentSchbook TL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40"/>
      <color indexed="12"/>
      <name val="Century Schoolbook"/>
      <family val="0"/>
    </font>
    <font>
      <b/>
      <sz val="36"/>
      <color indexed="12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2" fontId="9" fillId="33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9" fillId="33" borderId="24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textRotation="90" wrapText="1"/>
      <protection hidden="1"/>
    </xf>
    <xf numFmtId="0" fontId="15" fillId="0" borderId="11" xfId="0" applyFont="1" applyFill="1" applyBorder="1" applyAlignment="1" applyProtection="1">
      <alignment horizontal="center" vertical="center" textRotation="90" wrapText="1"/>
      <protection hidden="1"/>
    </xf>
    <xf numFmtId="0" fontId="15" fillId="0" borderId="12" xfId="0" applyFont="1" applyBorder="1" applyAlignment="1" applyProtection="1">
      <alignment horizontal="center" vertical="center" textRotation="90" wrapText="1"/>
      <protection hidden="1"/>
    </xf>
    <xf numFmtId="0" fontId="12" fillId="0" borderId="12" xfId="0" applyFont="1" applyFill="1" applyBorder="1" applyAlignment="1" applyProtection="1">
      <alignment horizontal="center" vertical="center" textRotation="90" wrapText="1"/>
      <protection hidden="1"/>
    </xf>
    <xf numFmtId="0" fontId="12" fillId="0" borderId="1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2" xfId="0" applyFont="1" applyBorder="1" applyAlignment="1" applyProtection="1">
      <alignment horizontal="center" vertical="center" textRotation="90" wrapText="1"/>
      <protection hidden="1"/>
    </xf>
    <xf numFmtId="0" fontId="16" fillId="0" borderId="26" xfId="0" applyFont="1" applyBorder="1" applyAlignment="1">
      <alignment horizontal="center"/>
    </xf>
    <xf numFmtId="0" fontId="17" fillId="0" borderId="27" xfId="0" applyFont="1" applyFill="1" applyBorder="1" applyAlignment="1">
      <alignment horizontal="left"/>
    </xf>
    <xf numFmtId="0" fontId="17" fillId="0" borderId="27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19" fillId="0" borderId="27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27" xfId="0" applyFont="1" applyFill="1" applyBorder="1" applyAlignment="1">
      <alignment horizontal="left"/>
    </xf>
    <xf numFmtId="0" fontId="21" fillId="0" borderId="27" xfId="0" applyFont="1" applyBorder="1" applyAlignment="1">
      <alignment horizontal="center"/>
    </xf>
    <xf numFmtId="2" fontId="21" fillId="0" borderId="27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21" fillId="0" borderId="28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1" fillId="0" borderId="29" xfId="0" applyFont="1" applyBorder="1" applyAlignment="1">
      <alignment horizontal="center"/>
    </xf>
    <xf numFmtId="2" fontId="21" fillId="0" borderId="29" xfId="0" applyNumberFormat="1" applyFont="1" applyBorder="1" applyAlignment="1">
      <alignment horizontal="center"/>
    </xf>
    <xf numFmtId="1" fontId="21" fillId="0" borderId="29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horizontal="left"/>
    </xf>
    <xf numFmtId="0" fontId="21" fillId="0" borderId="30" xfId="0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left"/>
    </xf>
    <xf numFmtId="0" fontId="27" fillId="0" borderId="27" xfId="0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2" fontId="21" fillId="0" borderId="33" xfId="0" applyNumberFormat="1" applyFont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left"/>
    </xf>
    <xf numFmtId="0" fontId="17" fillId="0" borderId="30" xfId="0" applyFont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29" fillId="34" borderId="25" xfId="0" applyFont="1" applyFill="1" applyBorder="1" applyAlignment="1" applyProtection="1">
      <alignment horizontal="center"/>
      <protection hidden="1"/>
    </xf>
    <xf numFmtId="0" fontId="29" fillId="34" borderId="37" xfId="0" applyFont="1" applyFill="1" applyBorder="1" applyAlignment="1" applyProtection="1">
      <alignment horizontal="center"/>
      <protection hidden="1"/>
    </xf>
    <xf numFmtId="0" fontId="29" fillId="34" borderId="38" xfId="0" applyFont="1" applyFill="1" applyBorder="1" applyAlignment="1" applyProtection="1">
      <alignment horizontal="center"/>
      <protection hidden="1"/>
    </xf>
    <xf numFmtId="0" fontId="29" fillId="34" borderId="39" xfId="0" applyFont="1" applyFill="1" applyBorder="1" applyAlignment="1" applyProtection="1">
      <alignment horizontal="center"/>
      <protection hidden="1"/>
    </xf>
    <xf numFmtId="0" fontId="29" fillId="34" borderId="40" xfId="0" applyFont="1" applyFill="1" applyBorder="1" applyAlignment="1" applyProtection="1">
      <alignment horizontal="center"/>
      <protection hidden="1"/>
    </xf>
    <xf numFmtId="0" fontId="29" fillId="34" borderId="41" xfId="0" applyFont="1" applyFill="1" applyBorder="1" applyAlignment="1" applyProtection="1">
      <alignment horizontal="center"/>
      <protection hidden="1"/>
    </xf>
    <xf numFmtId="0" fontId="29" fillId="0" borderId="39" xfId="0" applyFont="1" applyFill="1" applyBorder="1" applyAlignment="1" applyProtection="1">
      <alignment horizontal="center"/>
      <protection hidden="1"/>
    </xf>
    <xf numFmtId="0" fontId="29" fillId="0" borderId="40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9" fillId="34" borderId="42" xfId="0" applyFont="1" applyFill="1" applyBorder="1" applyAlignment="1" applyProtection="1">
      <alignment horizontal="center"/>
      <protection hidden="1"/>
    </xf>
    <xf numFmtId="0" fontId="29" fillId="34" borderId="0" xfId="0" applyFont="1" applyFill="1" applyBorder="1" applyAlignment="1" applyProtection="1">
      <alignment horizontal="center"/>
      <protection hidden="1"/>
    </xf>
    <xf numFmtId="0" fontId="29" fillId="34" borderId="43" xfId="0" applyFont="1" applyFill="1" applyBorder="1" applyAlignment="1" applyProtection="1">
      <alignment horizontal="center"/>
      <protection hidden="1"/>
    </xf>
    <xf numFmtId="0" fontId="29" fillId="0" borderId="42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34" borderId="44" xfId="0" applyFont="1" applyFill="1" applyBorder="1" applyAlignment="1" applyProtection="1">
      <alignment horizontal="center"/>
      <protection hidden="1"/>
    </xf>
    <xf numFmtId="0" fontId="29" fillId="34" borderId="45" xfId="0" applyFont="1" applyFill="1" applyBorder="1" applyAlignment="1" applyProtection="1">
      <alignment horizontal="center"/>
      <protection hidden="1"/>
    </xf>
    <xf numFmtId="0" fontId="29" fillId="34" borderId="46" xfId="0" applyFont="1" applyFill="1" applyBorder="1" applyAlignment="1" applyProtection="1">
      <alignment horizontal="center"/>
      <protection hidden="1"/>
    </xf>
    <xf numFmtId="0" fontId="29" fillId="34" borderId="21" xfId="0" applyFont="1" applyFill="1" applyBorder="1" applyAlignment="1" applyProtection="1">
      <alignment horizontal="center"/>
      <protection hidden="1"/>
    </xf>
    <xf numFmtId="0" fontId="29" fillId="34" borderId="23" xfId="0" applyFont="1" applyFill="1" applyBorder="1" applyAlignment="1" applyProtection="1">
      <alignment horizontal="center"/>
      <protection hidden="1"/>
    </xf>
    <xf numFmtId="0" fontId="29" fillId="34" borderId="47" xfId="0" applyFont="1" applyFill="1" applyBorder="1" applyAlignment="1" applyProtection="1">
      <alignment horizontal="center"/>
      <protection hidden="1"/>
    </xf>
    <xf numFmtId="0" fontId="29" fillId="34" borderId="24" xfId="0" applyFont="1" applyFill="1" applyBorder="1" applyAlignment="1" applyProtection="1">
      <alignment horizontal="center"/>
      <protection hidden="1"/>
    </xf>
    <xf numFmtId="0" fontId="29" fillId="34" borderId="22" xfId="0" applyFont="1" applyFill="1" applyBorder="1" applyAlignment="1" applyProtection="1">
      <alignment horizontal="center"/>
      <protection hidden="1"/>
    </xf>
    <xf numFmtId="0" fontId="29" fillId="0" borderId="21" xfId="0" applyFont="1" applyFill="1" applyBorder="1" applyAlignment="1" applyProtection="1">
      <alignment horizontal="center"/>
      <protection hidden="1"/>
    </xf>
    <xf numFmtId="0" fontId="29" fillId="0" borderId="23" xfId="0" applyFont="1" applyFill="1" applyBorder="1" applyAlignment="1" applyProtection="1">
      <alignment horizontal="center"/>
      <protection hidden="1"/>
    </xf>
    <xf numFmtId="0" fontId="29" fillId="34" borderId="48" xfId="0" applyFont="1" applyFill="1" applyBorder="1" applyAlignment="1" applyProtection="1">
      <alignment horizontal="center"/>
      <protection hidden="1"/>
    </xf>
    <xf numFmtId="0" fontId="29" fillId="0" borderId="41" xfId="0" applyFont="1" applyFill="1" applyBorder="1" applyAlignment="1" applyProtection="1">
      <alignment horizontal="center"/>
      <protection hidden="1"/>
    </xf>
    <xf numFmtId="0" fontId="29" fillId="35" borderId="25" xfId="0" applyFont="1" applyFill="1" applyBorder="1" applyAlignment="1" applyProtection="1">
      <alignment horizontal="center"/>
      <protection hidden="1"/>
    </xf>
    <xf numFmtId="0" fontId="29" fillId="35" borderId="37" xfId="0" applyFont="1" applyFill="1" applyBorder="1" applyAlignment="1" applyProtection="1">
      <alignment horizontal="center"/>
      <protection hidden="1"/>
    </xf>
    <xf numFmtId="0" fontId="29" fillId="35" borderId="38" xfId="0" applyFont="1" applyFill="1" applyBorder="1" applyAlignment="1" applyProtection="1">
      <alignment horizontal="center"/>
      <protection hidden="1"/>
    </xf>
    <xf numFmtId="0" fontId="29" fillId="35" borderId="39" xfId="0" applyFont="1" applyFill="1" applyBorder="1" applyAlignment="1" applyProtection="1">
      <alignment horizontal="center"/>
      <protection hidden="1"/>
    </xf>
    <xf numFmtId="0" fontId="29" fillId="35" borderId="40" xfId="0" applyFont="1" applyFill="1" applyBorder="1" applyAlignment="1" applyProtection="1">
      <alignment horizontal="center"/>
      <protection hidden="1"/>
    </xf>
    <xf numFmtId="0" fontId="29" fillId="0" borderId="43" xfId="0" applyFont="1" applyFill="1" applyBorder="1" applyAlignment="1" applyProtection="1">
      <alignment horizontal="center"/>
      <protection hidden="1"/>
    </xf>
    <xf numFmtId="0" fontId="29" fillId="35" borderId="42" xfId="0" applyFont="1" applyFill="1" applyBorder="1" applyAlignment="1" applyProtection="1">
      <alignment horizontal="center"/>
      <protection hidden="1"/>
    </xf>
    <xf numFmtId="0" fontId="29" fillId="35" borderId="0" xfId="0" applyFont="1" applyFill="1" applyBorder="1" applyAlignment="1" applyProtection="1">
      <alignment horizontal="center"/>
      <protection hidden="1"/>
    </xf>
    <xf numFmtId="0" fontId="29" fillId="35" borderId="43" xfId="0" applyFont="1" applyFill="1" applyBorder="1" applyAlignment="1" applyProtection="1">
      <alignment horizontal="center"/>
      <protection hidden="1"/>
    </xf>
    <xf numFmtId="0" fontId="29" fillId="0" borderId="47" xfId="0" applyFont="1" applyFill="1" applyBorder="1" applyAlignment="1" applyProtection="1">
      <alignment horizontal="center"/>
      <protection hidden="1"/>
    </xf>
    <xf numFmtId="0" fontId="29" fillId="0" borderId="24" xfId="0" applyFont="1" applyFill="1" applyBorder="1" applyAlignment="1" applyProtection="1">
      <alignment horizontal="center"/>
      <protection hidden="1"/>
    </xf>
    <xf numFmtId="0" fontId="29" fillId="0" borderId="22" xfId="0" applyFont="1" applyFill="1" applyBorder="1" applyAlignment="1" applyProtection="1">
      <alignment horizontal="center"/>
      <protection hidden="1"/>
    </xf>
    <xf numFmtId="0" fontId="29" fillId="35" borderId="44" xfId="0" applyFont="1" applyFill="1" applyBorder="1" applyAlignment="1" applyProtection="1">
      <alignment horizontal="center"/>
      <protection hidden="1"/>
    </xf>
    <xf numFmtId="0" fontId="29" fillId="35" borderId="45" xfId="0" applyFont="1" applyFill="1" applyBorder="1" applyAlignment="1" applyProtection="1">
      <alignment horizontal="center"/>
      <protection hidden="1"/>
    </xf>
    <xf numFmtId="0" fontId="29" fillId="35" borderId="46" xfId="0" applyFont="1" applyFill="1" applyBorder="1" applyAlignment="1" applyProtection="1">
      <alignment horizontal="center"/>
      <protection hidden="1"/>
    </xf>
    <xf numFmtId="0" fontId="29" fillId="35" borderId="21" xfId="0" applyFont="1" applyFill="1" applyBorder="1" applyAlignment="1" applyProtection="1">
      <alignment horizontal="center"/>
      <protection hidden="1"/>
    </xf>
    <xf numFmtId="0" fontId="29" fillId="35" borderId="23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right"/>
      <protection hidden="1"/>
    </xf>
    <xf numFmtId="0" fontId="30" fillId="0" borderId="25" xfId="0" applyFont="1" applyFill="1" applyBorder="1" applyAlignment="1" applyProtection="1">
      <alignment horizontal="center"/>
      <protection hidden="1"/>
    </xf>
    <xf numFmtId="0" fontId="30" fillId="0" borderId="37" xfId="0" applyFont="1" applyFill="1" applyBorder="1" applyAlignment="1" applyProtection="1">
      <alignment horizontal="center"/>
      <protection hidden="1"/>
    </xf>
    <xf numFmtId="0" fontId="31" fillId="0" borderId="37" xfId="0" applyFont="1" applyFill="1" applyBorder="1" applyAlignment="1" applyProtection="1">
      <alignment horizontal="center"/>
      <protection hidden="1"/>
    </xf>
    <xf numFmtId="0" fontId="31" fillId="0" borderId="37" xfId="0" applyFont="1" applyFill="1" applyBorder="1" applyAlignment="1" applyProtection="1">
      <alignment/>
      <protection hidden="1"/>
    </xf>
    <xf numFmtId="0" fontId="31" fillId="0" borderId="38" xfId="0" applyFont="1" applyFill="1" applyBorder="1" applyAlignment="1" applyProtection="1">
      <alignment/>
      <protection hidden="1"/>
    </xf>
    <xf numFmtId="0" fontId="30" fillId="0" borderId="42" xfId="0" applyFont="1" applyFill="1" applyBorder="1" applyAlignment="1" applyProtection="1">
      <alignment horizontal="center"/>
      <protection hidden="1"/>
    </xf>
    <xf numFmtId="0" fontId="30" fillId="0" borderId="23" xfId="0" applyFont="1" applyFill="1" applyBorder="1" applyAlignment="1" applyProtection="1">
      <alignment horizontal="center"/>
      <protection hidden="1"/>
    </xf>
    <xf numFmtId="0" fontId="30" fillId="0" borderId="49" xfId="0" applyFont="1" applyFill="1" applyBorder="1" applyAlignment="1" applyProtection="1">
      <alignment horizontal="center"/>
      <protection hidden="1"/>
    </xf>
    <xf numFmtId="0" fontId="30" fillId="0" borderId="50" xfId="0" applyFont="1" applyFill="1" applyBorder="1" applyAlignment="1" applyProtection="1">
      <alignment/>
      <protection hidden="1"/>
    </xf>
    <xf numFmtId="0" fontId="30" fillId="0" borderId="38" xfId="0" applyFont="1" applyFill="1" applyBorder="1" applyAlignment="1" applyProtection="1">
      <alignment/>
      <protection hidden="1"/>
    </xf>
    <xf numFmtId="0" fontId="30" fillId="0" borderId="48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35" borderId="51" xfId="0" applyFont="1" applyFill="1" applyBorder="1" applyAlignment="1">
      <alignment/>
    </xf>
    <xf numFmtId="0" fontId="30" fillId="35" borderId="52" xfId="0" applyFont="1" applyFill="1" applyBorder="1" applyAlignment="1">
      <alignment/>
    </xf>
    <xf numFmtId="0" fontId="32" fillId="35" borderId="53" xfId="0" applyFont="1" applyFill="1" applyBorder="1" applyAlignment="1">
      <alignment horizontal="center"/>
    </xf>
    <xf numFmtId="0" fontId="32" fillId="35" borderId="54" xfId="0" applyFont="1" applyFill="1" applyBorder="1" applyAlignment="1">
      <alignment horizontal="center"/>
    </xf>
    <xf numFmtId="0" fontId="31" fillId="36" borderId="37" xfId="0" applyFont="1" applyFill="1" applyBorder="1" applyAlignment="1" applyProtection="1">
      <alignment horizontal="center"/>
      <protection hidden="1"/>
    </xf>
    <xf numFmtId="0" fontId="31" fillId="36" borderId="38" xfId="0" applyFont="1" applyFill="1" applyBorder="1" applyAlignment="1" applyProtection="1">
      <alignment horizontal="center"/>
      <protection hidden="1"/>
    </xf>
    <xf numFmtId="0" fontId="32" fillId="36" borderId="14" xfId="0" applyFont="1" applyFill="1" applyBorder="1" applyAlignment="1" applyProtection="1">
      <alignment horizontal="center" vertical="center"/>
      <protection hidden="1"/>
    </xf>
    <xf numFmtId="0" fontId="32" fillId="36" borderId="15" xfId="0" applyFont="1" applyFill="1" applyBorder="1" applyAlignment="1" applyProtection="1">
      <alignment horizontal="center" vertical="center"/>
      <protection hidden="1"/>
    </xf>
    <xf numFmtId="0" fontId="32" fillId="36" borderId="52" xfId="0" applyFont="1" applyFill="1" applyBorder="1" applyAlignment="1" applyProtection="1">
      <alignment horizontal="center" vertical="center"/>
      <protection hidden="1"/>
    </xf>
    <xf numFmtId="0" fontId="31" fillId="36" borderId="13" xfId="0" applyFont="1" applyFill="1" applyBorder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hidden="1"/>
    </xf>
    <xf numFmtId="0" fontId="31" fillId="36" borderId="16" xfId="0" applyFont="1" applyFill="1" applyBorder="1" applyAlignment="1" applyProtection="1">
      <alignment horizontal="center" vertical="center"/>
      <protection hidden="1"/>
    </xf>
    <xf numFmtId="0" fontId="32" fillId="36" borderId="13" xfId="0" applyFont="1" applyFill="1" applyBorder="1" applyAlignment="1" applyProtection="1">
      <alignment horizontal="center" vertical="center"/>
      <protection hidden="1"/>
    </xf>
    <xf numFmtId="0" fontId="32" fillId="36" borderId="16" xfId="0" applyFont="1" applyFill="1" applyBorder="1" applyAlignment="1" applyProtection="1">
      <alignment horizontal="center" vertical="center"/>
      <protection hidden="1"/>
    </xf>
    <xf numFmtId="0" fontId="31" fillId="36" borderId="13" xfId="0" applyFont="1" applyFill="1" applyBorder="1" applyAlignment="1" applyProtection="1">
      <alignment horizontal="center"/>
      <protection hidden="1"/>
    </xf>
    <xf numFmtId="0" fontId="31" fillId="36" borderId="15" xfId="0" applyFont="1" applyFill="1" applyBorder="1" applyAlignment="1" applyProtection="1">
      <alignment horizontal="center"/>
      <protection hidden="1"/>
    </xf>
    <xf numFmtId="0" fontId="31" fillId="36" borderId="16" xfId="0" applyFont="1" applyFill="1" applyBorder="1" applyAlignment="1" applyProtection="1">
      <alignment horizontal="center"/>
      <protection hidden="1"/>
    </xf>
    <xf numFmtId="0" fontId="32" fillId="35" borderId="14" xfId="0" applyFont="1" applyFill="1" applyBorder="1" applyAlignment="1" applyProtection="1">
      <alignment horizontal="center" vertical="center"/>
      <protection hidden="1"/>
    </xf>
    <xf numFmtId="0" fontId="32" fillId="35" borderId="15" xfId="0" applyFont="1" applyFill="1" applyBorder="1" applyAlignment="1" applyProtection="1">
      <alignment horizontal="center" vertical="center"/>
      <protection hidden="1"/>
    </xf>
    <xf numFmtId="0" fontId="32" fillId="35" borderId="52" xfId="0" applyFont="1" applyFill="1" applyBorder="1" applyAlignment="1" applyProtection="1">
      <alignment horizontal="center" vertical="center"/>
      <protection hidden="1"/>
    </xf>
    <xf numFmtId="0" fontId="32" fillId="35" borderId="13" xfId="0" applyFont="1" applyFill="1" applyBorder="1" applyAlignment="1" applyProtection="1">
      <alignment horizontal="center" vertical="center"/>
      <protection hidden="1"/>
    </xf>
    <xf numFmtId="0" fontId="32" fillId="35" borderId="16" xfId="0" applyFont="1" applyFill="1" applyBorder="1" applyAlignment="1" applyProtection="1">
      <alignment horizontal="center" vertical="center"/>
      <protection hidden="1"/>
    </xf>
    <xf numFmtId="0" fontId="31" fillId="0" borderId="55" xfId="0" applyFont="1" applyFill="1" applyBorder="1" applyAlignment="1" applyProtection="1">
      <alignment horizontal="center" vertical="center"/>
      <protection hidden="1"/>
    </xf>
    <xf numFmtId="0" fontId="31" fillId="0" borderId="56" xfId="0" applyFont="1" applyFill="1" applyBorder="1" applyAlignment="1" applyProtection="1">
      <alignment horizontal="center"/>
      <protection hidden="1"/>
    </xf>
    <xf numFmtId="2" fontId="31" fillId="0" borderId="57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right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>
      <alignment/>
    </xf>
    <xf numFmtId="0" fontId="7" fillId="35" borderId="58" xfId="0" applyFont="1" applyFill="1" applyBorder="1" applyAlignment="1">
      <alignment/>
    </xf>
    <xf numFmtId="0" fontId="32" fillId="35" borderId="56" xfId="0" applyFont="1" applyFill="1" applyBorder="1" applyAlignment="1">
      <alignment horizontal="center"/>
    </xf>
    <xf numFmtId="0" fontId="32" fillId="35" borderId="54" xfId="0" applyFont="1" applyFill="1" applyBorder="1" applyAlignment="1">
      <alignment horizontal="center"/>
    </xf>
    <xf numFmtId="0" fontId="31" fillId="36" borderId="0" xfId="0" applyFont="1" applyFill="1" applyBorder="1" applyAlignment="1" applyProtection="1">
      <alignment horizontal="center"/>
      <protection hidden="1"/>
    </xf>
    <xf numFmtId="0" fontId="31" fillId="36" borderId="43" xfId="0" applyFont="1" applyFill="1" applyBorder="1" applyAlignment="1" applyProtection="1">
      <alignment horizontal="center"/>
      <protection hidden="1"/>
    </xf>
    <xf numFmtId="0" fontId="32" fillId="36" borderId="59" xfId="0" applyFont="1" applyFill="1" applyBorder="1" applyAlignment="1" applyProtection="1">
      <alignment horizontal="center" vertical="center"/>
      <protection hidden="1"/>
    </xf>
    <xf numFmtId="0" fontId="32" fillId="36" borderId="60" xfId="0" applyFont="1" applyFill="1" applyBorder="1" applyAlignment="1" applyProtection="1">
      <alignment horizontal="center" vertical="center"/>
      <protection hidden="1"/>
    </xf>
    <xf numFmtId="0" fontId="32" fillId="36" borderId="61" xfId="0" applyFont="1" applyFill="1" applyBorder="1" applyAlignment="1" applyProtection="1">
      <alignment horizontal="center" vertical="center"/>
      <protection hidden="1"/>
    </xf>
    <xf numFmtId="0" fontId="31" fillId="36" borderId="51" xfId="0" applyFont="1" applyFill="1" applyBorder="1" applyAlignment="1" applyProtection="1">
      <alignment horizontal="center" vertical="center"/>
      <protection hidden="1"/>
    </xf>
    <xf numFmtId="0" fontId="31" fillId="36" borderId="60" xfId="0" applyFont="1" applyFill="1" applyBorder="1" applyAlignment="1" applyProtection="1">
      <alignment horizontal="center" vertical="center"/>
      <protection hidden="1"/>
    </xf>
    <xf numFmtId="0" fontId="31" fillId="36" borderId="62" xfId="0" applyFont="1" applyFill="1" applyBorder="1" applyAlignment="1" applyProtection="1">
      <alignment horizontal="center" vertical="center"/>
      <protection hidden="1"/>
    </xf>
    <xf numFmtId="0" fontId="32" fillId="36" borderId="51" xfId="0" applyFont="1" applyFill="1" applyBorder="1" applyAlignment="1" applyProtection="1">
      <alignment horizontal="center" vertical="center"/>
      <protection hidden="1"/>
    </xf>
    <xf numFmtId="0" fontId="32" fillId="36" borderId="62" xfId="0" applyFont="1" applyFill="1" applyBorder="1" applyAlignment="1" applyProtection="1">
      <alignment horizontal="center" vertical="center"/>
      <protection hidden="1"/>
    </xf>
    <xf numFmtId="0" fontId="31" fillId="36" borderId="17" xfId="0" applyFont="1" applyFill="1" applyBorder="1" applyAlignment="1" applyProtection="1">
      <alignment horizontal="center"/>
      <protection hidden="1"/>
    </xf>
    <xf numFmtId="0" fontId="31" fillId="36" borderId="19" xfId="0" applyFont="1" applyFill="1" applyBorder="1" applyAlignment="1" applyProtection="1">
      <alignment horizontal="center"/>
      <protection hidden="1"/>
    </xf>
    <xf numFmtId="0" fontId="31" fillId="36" borderId="20" xfId="0" applyFont="1" applyFill="1" applyBorder="1" applyAlignment="1" applyProtection="1">
      <alignment horizontal="center"/>
      <protection hidden="1"/>
    </xf>
    <xf numFmtId="0" fontId="32" fillId="35" borderId="59" xfId="0" applyFont="1" applyFill="1" applyBorder="1" applyAlignment="1" applyProtection="1">
      <alignment horizontal="center" vertical="center"/>
      <protection hidden="1"/>
    </xf>
    <xf numFmtId="0" fontId="32" fillId="35" borderId="60" xfId="0" applyFont="1" applyFill="1" applyBorder="1" applyAlignment="1" applyProtection="1">
      <alignment horizontal="center" vertical="center"/>
      <protection hidden="1"/>
    </xf>
    <xf numFmtId="0" fontId="32" fillId="35" borderId="61" xfId="0" applyFont="1" applyFill="1" applyBorder="1" applyAlignment="1" applyProtection="1">
      <alignment horizontal="center" vertical="center"/>
      <protection hidden="1"/>
    </xf>
    <xf numFmtId="0" fontId="32" fillId="35" borderId="51" xfId="0" applyFont="1" applyFill="1" applyBorder="1" applyAlignment="1" applyProtection="1">
      <alignment horizontal="center" vertical="center"/>
      <protection hidden="1"/>
    </xf>
    <xf numFmtId="0" fontId="32" fillId="35" borderId="17" xfId="0" applyFont="1" applyFill="1" applyBorder="1" applyAlignment="1" applyProtection="1">
      <alignment horizontal="center" vertical="center"/>
      <protection hidden="1"/>
    </xf>
    <xf numFmtId="0" fontId="32" fillId="35" borderId="19" xfId="0" applyFont="1" applyFill="1" applyBorder="1" applyAlignment="1" applyProtection="1">
      <alignment horizontal="center" vertical="center"/>
      <protection hidden="1"/>
    </xf>
    <xf numFmtId="0" fontId="32" fillId="35" borderId="20" xfId="0" applyFont="1" applyFill="1" applyBorder="1" applyAlignment="1" applyProtection="1">
      <alignment horizontal="center" vertical="center"/>
      <protection hidden="1"/>
    </xf>
    <xf numFmtId="0" fontId="31" fillId="0" borderId="63" xfId="0" applyFont="1" applyFill="1" applyBorder="1" applyAlignment="1" applyProtection="1">
      <alignment horizontal="center" vertical="center"/>
      <protection hidden="1"/>
    </xf>
    <xf numFmtId="0" fontId="31" fillId="0" borderId="64" xfId="0" applyFont="1" applyFill="1" applyBorder="1" applyAlignment="1" applyProtection="1">
      <alignment horizontal="center"/>
      <protection hidden="1"/>
    </xf>
    <xf numFmtId="0" fontId="30" fillId="35" borderId="17" xfId="0" applyFont="1" applyFill="1" applyBorder="1" applyAlignment="1">
      <alignment/>
    </xf>
    <xf numFmtId="0" fontId="7" fillId="35" borderId="61" xfId="0" applyFont="1" applyFill="1" applyBorder="1" applyAlignment="1">
      <alignment/>
    </xf>
    <xf numFmtId="0" fontId="32" fillId="35" borderId="56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33" fillId="35" borderId="56" xfId="0" applyFont="1" applyFill="1" applyBorder="1" applyAlignment="1">
      <alignment horizontal="center"/>
    </xf>
    <xf numFmtId="0" fontId="33" fillId="35" borderId="54" xfId="0" applyFont="1" applyFill="1" applyBorder="1" applyAlignment="1">
      <alignment horizontal="center"/>
    </xf>
    <xf numFmtId="0" fontId="30" fillId="35" borderId="58" xfId="0" applyFont="1" applyFill="1" applyBorder="1" applyAlignment="1">
      <alignment/>
    </xf>
    <xf numFmtId="0" fontId="32" fillId="35" borderId="64" xfId="0" applyFont="1" applyFill="1" applyBorder="1" applyAlignment="1">
      <alignment horizontal="center"/>
    </xf>
    <xf numFmtId="0" fontId="32" fillId="36" borderId="18" xfId="0" applyFont="1" applyFill="1" applyBorder="1" applyAlignment="1" applyProtection="1">
      <alignment horizontal="center" vertical="center"/>
      <protection hidden="1"/>
    </xf>
    <xf numFmtId="0" fontId="32" fillId="36" borderId="19" xfId="0" applyFont="1" applyFill="1" applyBorder="1" applyAlignment="1" applyProtection="1">
      <alignment horizontal="center" vertical="center"/>
      <protection hidden="1"/>
    </xf>
    <xf numFmtId="0" fontId="32" fillId="36" borderId="58" xfId="0" applyFont="1" applyFill="1" applyBorder="1" applyAlignment="1" applyProtection="1">
      <alignment horizontal="center" vertical="center"/>
      <protection hidden="1"/>
    </xf>
    <xf numFmtId="0" fontId="31" fillId="36" borderId="17" xfId="0" applyFont="1" applyFill="1" applyBorder="1" applyAlignment="1" applyProtection="1">
      <alignment horizontal="center" vertical="center"/>
      <protection hidden="1"/>
    </xf>
    <xf numFmtId="0" fontId="31" fillId="36" borderId="19" xfId="0" applyFont="1" applyFill="1" applyBorder="1" applyAlignment="1" applyProtection="1">
      <alignment horizontal="center" vertical="center"/>
      <protection hidden="1"/>
    </xf>
    <xf numFmtId="0" fontId="31" fillId="36" borderId="20" xfId="0" applyFont="1" applyFill="1" applyBorder="1" applyAlignment="1" applyProtection="1">
      <alignment horizontal="center" vertical="center"/>
      <protection hidden="1"/>
    </xf>
    <xf numFmtId="0" fontId="31" fillId="36" borderId="18" xfId="0" applyFont="1" applyFill="1" applyBorder="1" applyAlignment="1" applyProtection="1">
      <alignment horizontal="center" vertical="center"/>
      <protection hidden="1"/>
    </xf>
    <xf numFmtId="0" fontId="31" fillId="36" borderId="58" xfId="0" applyFont="1" applyFill="1" applyBorder="1" applyAlignment="1" applyProtection="1">
      <alignment horizontal="center" vertical="center"/>
      <protection hidden="1"/>
    </xf>
    <xf numFmtId="0" fontId="31" fillId="36" borderId="17" xfId="0" applyFont="1" applyFill="1" applyBorder="1" applyAlignment="1" applyProtection="1">
      <alignment horizontal="center" vertical="center"/>
      <protection hidden="1"/>
    </xf>
    <xf numFmtId="0" fontId="31" fillId="36" borderId="19" xfId="0" applyFont="1" applyFill="1" applyBorder="1" applyAlignment="1" applyProtection="1">
      <alignment horizontal="center" vertical="center"/>
      <protection hidden="1"/>
    </xf>
    <xf numFmtId="0" fontId="31" fillId="36" borderId="20" xfId="0" applyFont="1" applyFill="1" applyBorder="1" applyAlignment="1" applyProtection="1">
      <alignment horizontal="center" vertical="center"/>
      <protection hidden="1"/>
    </xf>
    <xf numFmtId="0" fontId="32" fillId="36" borderId="17" xfId="0" applyFont="1" applyFill="1" applyBorder="1" applyAlignment="1" applyProtection="1">
      <alignment horizontal="center" vertical="center"/>
      <protection hidden="1"/>
    </xf>
    <xf numFmtId="0" fontId="32" fillId="35" borderId="18" xfId="0" applyFont="1" applyFill="1" applyBorder="1" applyAlignment="1" applyProtection="1">
      <alignment horizontal="center" vertical="center"/>
      <protection hidden="1"/>
    </xf>
    <xf numFmtId="0" fontId="32" fillId="35" borderId="58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>
      <alignment/>
    </xf>
    <xf numFmtId="0" fontId="32" fillId="35" borderId="64" xfId="0" applyFont="1" applyFill="1" applyBorder="1" applyAlignment="1">
      <alignment horizontal="center"/>
    </xf>
    <xf numFmtId="0" fontId="32" fillId="36" borderId="20" xfId="0" applyFont="1" applyFill="1" applyBorder="1" applyAlignment="1" applyProtection="1">
      <alignment horizontal="center" vertical="center"/>
      <protection hidden="1"/>
    </xf>
    <xf numFmtId="0" fontId="30" fillId="35" borderId="65" xfId="0" applyFont="1" applyFill="1" applyBorder="1" applyAlignment="1">
      <alignment/>
    </xf>
    <xf numFmtId="0" fontId="32" fillId="35" borderId="66" xfId="0" applyFont="1" applyFill="1" applyBorder="1" applyAlignment="1">
      <alignment horizontal="center"/>
    </xf>
    <xf numFmtId="0" fontId="32" fillId="35" borderId="67" xfId="0" applyFont="1" applyFill="1" applyBorder="1" applyAlignment="1">
      <alignment horizontal="center"/>
    </xf>
    <xf numFmtId="0" fontId="31" fillId="36" borderId="68" xfId="0" applyFont="1" applyFill="1" applyBorder="1" applyAlignment="1" applyProtection="1">
      <alignment horizontal="center"/>
      <protection hidden="1"/>
    </xf>
    <xf numFmtId="0" fontId="31" fillId="36" borderId="35" xfId="0" applyFont="1" applyFill="1" applyBorder="1" applyAlignment="1" applyProtection="1">
      <alignment horizontal="center"/>
      <protection hidden="1"/>
    </xf>
    <xf numFmtId="0" fontId="31" fillId="36" borderId="49" xfId="0" applyFont="1" applyFill="1" applyBorder="1" applyAlignment="1" applyProtection="1">
      <alignment horizontal="center"/>
      <protection hidden="1"/>
    </xf>
    <xf numFmtId="0" fontId="31" fillId="36" borderId="69" xfId="0" applyFont="1" applyFill="1" applyBorder="1" applyAlignment="1" applyProtection="1">
      <alignment horizontal="center"/>
      <protection hidden="1"/>
    </xf>
    <xf numFmtId="0" fontId="31" fillId="36" borderId="35" xfId="0" applyFont="1" applyFill="1" applyBorder="1" applyAlignment="1" applyProtection="1">
      <alignment horizontal="center"/>
      <protection hidden="1"/>
    </xf>
    <xf numFmtId="0" fontId="31" fillId="36" borderId="70" xfId="0" applyFont="1" applyFill="1" applyBorder="1" applyAlignment="1" applyProtection="1">
      <alignment horizontal="center"/>
      <protection hidden="1"/>
    </xf>
    <xf numFmtId="0" fontId="31" fillId="36" borderId="68" xfId="0" applyFont="1" applyFill="1" applyBorder="1" applyAlignment="1" applyProtection="1">
      <alignment horizontal="center"/>
      <protection hidden="1"/>
    </xf>
    <xf numFmtId="0" fontId="31" fillId="36" borderId="49" xfId="0" applyFont="1" applyFill="1" applyBorder="1" applyAlignment="1" applyProtection="1">
      <alignment horizontal="center"/>
      <protection hidden="1"/>
    </xf>
    <xf numFmtId="0" fontId="32" fillId="36" borderId="69" xfId="0" applyFont="1" applyFill="1" applyBorder="1" applyAlignment="1" applyProtection="1">
      <alignment horizontal="center"/>
      <protection hidden="1"/>
    </xf>
    <xf numFmtId="0" fontId="32" fillId="36" borderId="35" xfId="0" applyFont="1" applyFill="1" applyBorder="1" applyAlignment="1" applyProtection="1">
      <alignment horizontal="center"/>
      <protection hidden="1"/>
    </xf>
    <xf numFmtId="0" fontId="32" fillId="36" borderId="70" xfId="0" applyFont="1" applyFill="1" applyBorder="1" applyAlignment="1" applyProtection="1">
      <alignment horizontal="center"/>
      <protection hidden="1"/>
    </xf>
    <xf numFmtId="0" fontId="31" fillId="36" borderId="69" xfId="0" applyFont="1" applyFill="1" applyBorder="1" applyAlignment="1" applyProtection="1">
      <alignment horizontal="center"/>
      <protection hidden="1"/>
    </xf>
    <xf numFmtId="0" fontId="31" fillId="36" borderId="70" xfId="0" applyFont="1" applyFill="1" applyBorder="1" applyAlignment="1" applyProtection="1">
      <alignment horizontal="center"/>
      <protection hidden="1"/>
    </xf>
    <xf numFmtId="0" fontId="31" fillId="36" borderId="21" xfId="0" applyFont="1" applyFill="1" applyBorder="1" applyAlignment="1" applyProtection="1">
      <alignment horizontal="center"/>
      <protection hidden="1"/>
    </xf>
    <xf numFmtId="0" fontId="31" fillId="36" borderId="23" xfId="0" applyFont="1" applyFill="1" applyBorder="1" applyAlignment="1" applyProtection="1">
      <alignment horizontal="center"/>
      <protection hidden="1"/>
    </xf>
    <xf numFmtId="0" fontId="31" fillId="36" borderId="24" xfId="0" applyFont="1" applyFill="1" applyBorder="1" applyAlignment="1" applyProtection="1">
      <alignment horizontal="center"/>
      <protection hidden="1"/>
    </xf>
    <xf numFmtId="0" fontId="31" fillId="0" borderId="68" xfId="0" applyFont="1" applyFill="1" applyBorder="1" applyAlignment="1" applyProtection="1">
      <alignment horizontal="center"/>
      <protection hidden="1"/>
    </xf>
    <xf numFmtId="0" fontId="31" fillId="0" borderId="35" xfId="0" applyFont="1" applyFill="1" applyBorder="1" applyAlignment="1" applyProtection="1">
      <alignment horizontal="center"/>
      <protection hidden="1"/>
    </xf>
    <xf numFmtId="0" fontId="31" fillId="0" borderId="49" xfId="0" applyFont="1" applyFill="1" applyBorder="1" applyAlignment="1" applyProtection="1">
      <alignment horizontal="center"/>
      <protection hidden="1"/>
    </xf>
    <xf numFmtId="0" fontId="31" fillId="0" borderId="69" xfId="0" applyFont="1" applyFill="1" applyBorder="1" applyAlignment="1" applyProtection="1">
      <alignment horizontal="center"/>
      <protection hidden="1"/>
    </xf>
    <xf numFmtId="0" fontId="31" fillId="0" borderId="21" xfId="0" applyFont="1" applyFill="1" applyBorder="1" applyAlignment="1" applyProtection="1">
      <alignment horizontal="center"/>
      <protection hidden="1"/>
    </xf>
    <xf numFmtId="0" fontId="31" fillId="0" borderId="23" xfId="0" applyFont="1" applyFill="1" applyBorder="1" applyAlignment="1" applyProtection="1">
      <alignment horizontal="center"/>
      <protection hidden="1"/>
    </xf>
    <xf numFmtId="0" fontId="31" fillId="0" borderId="24" xfId="0" applyFont="1" applyFill="1" applyBorder="1" applyAlignment="1" applyProtection="1">
      <alignment horizontal="center"/>
      <protection hidden="1"/>
    </xf>
    <xf numFmtId="0" fontId="31" fillId="0" borderId="67" xfId="0" applyFont="1" applyFill="1" applyBorder="1" applyAlignment="1" applyProtection="1">
      <alignment horizontal="center" vertical="center"/>
      <protection hidden="1"/>
    </xf>
    <xf numFmtId="0" fontId="31" fillId="0" borderId="66" xfId="0" applyFont="1" applyFill="1" applyBorder="1" applyAlignment="1" applyProtection="1">
      <alignment horizontal="center"/>
      <protection hidden="1"/>
    </xf>
    <xf numFmtId="0" fontId="30" fillId="35" borderId="13" xfId="0" applyFont="1" applyFill="1" applyBorder="1" applyAlignment="1">
      <alignment/>
    </xf>
    <xf numFmtId="0" fontId="32" fillId="35" borderId="71" xfId="0" applyFont="1" applyFill="1" applyBorder="1" applyAlignment="1">
      <alignment horizontal="center"/>
    </xf>
    <xf numFmtId="0" fontId="31" fillId="36" borderId="14" xfId="0" applyFont="1" applyFill="1" applyBorder="1" applyAlignment="1">
      <alignment horizontal="center"/>
    </xf>
    <xf numFmtId="0" fontId="31" fillId="36" borderId="15" xfId="0" applyFont="1" applyFill="1" applyBorder="1" applyAlignment="1">
      <alignment horizontal="center"/>
    </xf>
    <xf numFmtId="0" fontId="31" fillId="36" borderId="52" xfId="0" applyFont="1" applyFill="1" applyBorder="1" applyAlignment="1">
      <alignment horizontal="center"/>
    </xf>
    <xf numFmtId="0" fontId="31" fillId="36" borderId="25" xfId="0" applyFont="1" applyFill="1" applyBorder="1" applyAlignment="1" applyProtection="1">
      <alignment horizontal="center"/>
      <protection hidden="1"/>
    </xf>
    <xf numFmtId="0" fontId="31" fillId="36" borderId="14" xfId="0" applyFont="1" applyFill="1" applyBorder="1" applyAlignment="1" applyProtection="1">
      <alignment horizontal="center"/>
      <protection hidden="1"/>
    </xf>
    <xf numFmtId="0" fontId="31" fillId="36" borderId="52" xfId="0" applyFont="1" applyFill="1" applyBorder="1" applyAlignment="1" applyProtection="1">
      <alignment horizontal="center"/>
      <protection hidden="1"/>
    </xf>
    <xf numFmtId="0" fontId="31" fillId="35" borderId="14" xfId="0" applyFont="1" applyFill="1" applyBorder="1" applyAlignment="1" applyProtection="1">
      <alignment horizontal="center"/>
      <protection hidden="1"/>
    </xf>
    <xf numFmtId="0" fontId="31" fillId="35" borderId="15" xfId="0" applyFont="1" applyFill="1" applyBorder="1" applyAlignment="1" applyProtection="1">
      <alignment horizontal="center"/>
      <protection hidden="1"/>
    </xf>
    <xf numFmtId="0" fontId="31" fillId="35" borderId="52" xfId="0" applyFont="1" applyFill="1" applyBorder="1" applyAlignment="1" applyProtection="1">
      <alignment horizontal="center"/>
      <protection hidden="1"/>
    </xf>
    <xf numFmtId="0" fontId="31" fillId="35" borderId="13" xfId="0" applyFont="1" applyFill="1" applyBorder="1" applyAlignment="1" applyProtection="1">
      <alignment horizontal="center"/>
      <protection hidden="1"/>
    </xf>
    <xf numFmtId="0" fontId="31" fillId="35" borderId="51" xfId="0" applyFont="1" applyFill="1" applyBorder="1" applyAlignment="1" applyProtection="1">
      <alignment horizontal="center"/>
      <protection hidden="1"/>
    </xf>
    <xf numFmtId="0" fontId="31" fillId="35" borderId="60" xfId="0" applyFont="1" applyFill="1" applyBorder="1" applyAlignment="1" applyProtection="1">
      <alignment horizontal="center"/>
      <protection hidden="1"/>
    </xf>
    <xf numFmtId="0" fontId="31" fillId="35" borderId="62" xfId="0" applyFont="1" applyFill="1" applyBorder="1" applyAlignment="1" applyProtection="1">
      <alignment horizontal="center"/>
      <protection hidden="1"/>
    </xf>
    <xf numFmtId="2" fontId="31" fillId="0" borderId="33" xfId="0" applyNumberFormat="1" applyFont="1" applyFill="1" applyBorder="1" applyAlignment="1" applyProtection="1">
      <alignment horizontal="center"/>
      <protection hidden="1"/>
    </xf>
    <xf numFmtId="0" fontId="33" fillId="35" borderId="64" xfId="0" applyFont="1" applyFill="1" applyBorder="1" applyAlignment="1">
      <alignment horizontal="center"/>
    </xf>
    <xf numFmtId="0" fontId="31" fillId="36" borderId="59" xfId="0" applyFont="1" applyFill="1" applyBorder="1" applyAlignment="1">
      <alignment horizontal="center"/>
    </xf>
    <xf numFmtId="0" fontId="31" fillId="36" borderId="60" xfId="0" applyFont="1" applyFill="1" applyBorder="1" applyAlignment="1">
      <alignment horizontal="center"/>
    </xf>
    <xf numFmtId="0" fontId="31" fillId="36" borderId="61" xfId="0" applyFont="1" applyFill="1" applyBorder="1" applyAlignment="1">
      <alignment horizontal="center"/>
    </xf>
    <xf numFmtId="0" fontId="31" fillId="36" borderId="42" xfId="0" applyFont="1" applyFill="1" applyBorder="1" applyAlignment="1" applyProtection="1">
      <alignment horizontal="center"/>
      <protection hidden="1"/>
    </xf>
    <xf numFmtId="0" fontId="31" fillId="36" borderId="51" xfId="0" applyFont="1" applyFill="1" applyBorder="1" applyAlignment="1" applyProtection="1">
      <alignment horizontal="center"/>
      <protection hidden="1"/>
    </xf>
    <xf numFmtId="0" fontId="31" fillId="36" borderId="60" xfId="0" applyFont="1" applyFill="1" applyBorder="1" applyAlignment="1" applyProtection="1">
      <alignment horizontal="center"/>
      <protection hidden="1"/>
    </xf>
    <xf numFmtId="0" fontId="31" fillId="36" borderId="62" xfId="0" applyFont="1" applyFill="1" applyBorder="1" applyAlignment="1" applyProtection="1">
      <alignment horizontal="center"/>
      <protection hidden="1"/>
    </xf>
    <xf numFmtId="0" fontId="31" fillId="36" borderId="59" xfId="0" applyFont="1" applyFill="1" applyBorder="1" applyAlignment="1" applyProtection="1">
      <alignment horizontal="center"/>
      <protection hidden="1"/>
    </xf>
    <xf numFmtId="0" fontId="31" fillId="36" borderId="61" xfId="0" applyFont="1" applyFill="1" applyBorder="1" applyAlignment="1" applyProtection="1">
      <alignment horizontal="center"/>
      <protection hidden="1"/>
    </xf>
    <xf numFmtId="0" fontId="31" fillId="35" borderId="59" xfId="0" applyFont="1" applyFill="1" applyBorder="1" applyAlignment="1" applyProtection="1">
      <alignment horizontal="center"/>
      <protection hidden="1"/>
    </xf>
    <xf numFmtId="0" fontId="31" fillId="35" borderId="61" xfId="0" applyFont="1" applyFill="1" applyBorder="1" applyAlignment="1" applyProtection="1">
      <alignment horizontal="center"/>
      <protection hidden="1"/>
    </xf>
    <xf numFmtId="0" fontId="31" fillId="35" borderId="17" xfId="0" applyFont="1" applyFill="1" applyBorder="1" applyAlignment="1" applyProtection="1">
      <alignment horizontal="center"/>
      <protection hidden="1"/>
    </xf>
    <xf numFmtId="0" fontId="31" fillId="35" borderId="19" xfId="0" applyFont="1" applyFill="1" applyBorder="1" applyAlignment="1" applyProtection="1">
      <alignment horizontal="center"/>
      <protection hidden="1"/>
    </xf>
    <xf numFmtId="0" fontId="31" fillId="35" borderId="20" xfId="0" applyFont="1" applyFill="1" applyBorder="1" applyAlignment="1" applyProtection="1">
      <alignment horizontal="center"/>
      <protection hidden="1"/>
    </xf>
    <xf numFmtId="0" fontId="4" fillId="35" borderId="58" xfId="0" applyFont="1" applyFill="1" applyBorder="1" applyAlignment="1">
      <alignment/>
    </xf>
    <xf numFmtId="0" fontId="31" fillId="36" borderId="18" xfId="0" applyFont="1" applyFill="1" applyBorder="1" applyAlignment="1">
      <alignment horizontal="center"/>
    </xf>
    <xf numFmtId="0" fontId="31" fillId="36" borderId="19" xfId="0" applyFont="1" applyFill="1" applyBorder="1" applyAlignment="1">
      <alignment horizontal="center"/>
    </xf>
    <xf numFmtId="0" fontId="31" fillId="36" borderId="58" xfId="0" applyFont="1" applyFill="1" applyBorder="1" applyAlignment="1">
      <alignment horizontal="center"/>
    </xf>
    <xf numFmtId="0" fontId="31" fillId="36" borderId="18" xfId="0" applyFont="1" applyFill="1" applyBorder="1" applyAlignment="1" applyProtection="1">
      <alignment horizontal="center"/>
      <protection hidden="1"/>
    </xf>
    <xf numFmtId="0" fontId="31" fillId="36" borderId="58" xfId="0" applyFont="1" applyFill="1" applyBorder="1" applyAlignment="1" applyProtection="1">
      <alignment horizontal="center"/>
      <protection hidden="1"/>
    </xf>
    <xf numFmtId="0" fontId="31" fillId="35" borderId="18" xfId="0" applyFont="1" applyFill="1" applyBorder="1" applyAlignment="1" applyProtection="1">
      <alignment horizontal="center"/>
      <protection hidden="1"/>
    </xf>
    <xf numFmtId="0" fontId="31" fillId="35" borderId="58" xfId="0" applyFont="1" applyFill="1" applyBorder="1" applyAlignment="1" applyProtection="1">
      <alignment horizontal="center"/>
      <protection hidden="1"/>
    </xf>
    <xf numFmtId="0" fontId="30" fillId="35" borderId="49" xfId="0" applyFont="1" applyFill="1" applyBorder="1" applyAlignment="1">
      <alignment/>
    </xf>
    <xf numFmtId="0" fontId="30" fillId="35" borderId="69" xfId="0" applyFont="1" applyFill="1" applyBorder="1" applyAlignment="1">
      <alignment/>
    </xf>
    <xf numFmtId="0" fontId="30" fillId="35" borderId="24" xfId="0" applyFont="1" applyFill="1" applyBorder="1" applyAlignment="1">
      <alignment/>
    </xf>
    <xf numFmtId="0" fontId="31" fillId="36" borderId="68" xfId="0" applyFont="1" applyFill="1" applyBorder="1" applyAlignment="1">
      <alignment horizontal="center"/>
    </xf>
    <xf numFmtId="0" fontId="31" fillId="36" borderId="35" xfId="0" applyFont="1" applyFill="1" applyBorder="1" applyAlignment="1">
      <alignment horizontal="center"/>
    </xf>
    <xf numFmtId="0" fontId="31" fillId="36" borderId="49" xfId="0" applyFont="1" applyFill="1" applyBorder="1" applyAlignment="1">
      <alignment horizontal="center"/>
    </xf>
    <xf numFmtId="0" fontId="31" fillId="36" borderId="24" xfId="0" applyFont="1" applyFill="1" applyBorder="1" applyAlignment="1">
      <alignment horizontal="center"/>
    </xf>
    <xf numFmtId="0" fontId="31" fillId="35" borderId="22" xfId="0" applyFont="1" applyFill="1" applyBorder="1" applyAlignment="1" applyProtection="1">
      <alignment horizontal="center"/>
      <protection hidden="1"/>
    </xf>
    <xf numFmtId="0" fontId="31" fillId="35" borderId="35" xfId="0" applyFont="1" applyFill="1" applyBorder="1" applyAlignment="1" applyProtection="1">
      <alignment horizontal="center"/>
      <protection hidden="1"/>
    </xf>
    <xf numFmtId="0" fontId="31" fillId="35" borderId="49" xfId="0" applyFont="1" applyFill="1" applyBorder="1" applyAlignment="1">
      <alignment horizontal="center"/>
    </xf>
    <xf numFmtId="0" fontId="31" fillId="35" borderId="21" xfId="0" applyFont="1" applyFill="1" applyBorder="1" applyAlignment="1" applyProtection="1">
      <alignment horizontal="center"/>
      <protection hidden="1"/>
    </xf>
    <xf numFmtId="0" fontId="31" fillId="35" borderId="69" xfId="0" applyFont="1" applyFill="1" applyBorder="1" applyAlignment="1">
      <alignment horizontal="center"/>
    </xf>
    <xf numFmtId="0" fontId="31" fillId="35" borderId="35" xfId="0" applyFont="1" applyFill="1" applyBorder="1" applyAlignment="1">
      <alignment horizontal="center"/>
    </xf>
    <xf numFmtId="0" fontId="31" fillId="35" borderId="70" xfId="0" applyFont="1" applyFill="1" applyBorder="1" applyAlignment="1">
      <alignment horizontal="center"/>
    </xf>
    <xf numFmtId="0" fontId="30" fillId="35" borderId="61" xfId="0" applyFont="1" applyFill="1" applyBorder="1" applyAlignment="1">
      <alignment/>
    </xf>
    <xf numFmtId="0" fontId="31" fillId="35" borderId="16" xfId="0" applyFont="1" applyFill="1" applyBorder="1" applyAlignment="1" applyProtection="1">
      <alignment horizontal="center"/>
      <protection hidden="1"/>
    </xf>
    <xf numFmtId="0" fontId="7" fillId="35" borderId="69" xfId="0" applyFont="1" applyFill="1" applyBorder="1" applyAlignment="1">
      <alignment/>
    </xf>
    <xf numFmtId="0" fontId="7" fillId="35" borderId="49" xfId="0" applyFont="1" applyFill="1" applyBorder="1" applyAlignment="1">
      <alignment/>
    </xf>
    <xf numFmtId="0" fontId="31" fillId="35" borderId="68" xfId="0" applyFont="1" applyFill="1" applyBorder="1" applyAlignment="1" applyProtection="1">
      <alignment horizontal="center"/>
      <protection hidden="1"/>
    </xf>
    <xf numFmtId="0" fontId="31" fillId="35" borderId="49" xfId="0" applyFont="1" applyFill="1" applyBorder="1" applyAlignment="1" applyProtection="1">
      <alignment horizontal="center"/>
      <protection hidden="1"/>
    </xf>
    <xf numFmtId="0" fontId="31" fillId="35" borderId="69" xfId="0" applyFont="1" applyFill="1" applyBorder="1" applyAlignment="1" applyProtection="1">
      <alignment horizontal="center"/>
      <protection hidden="1"/>
    </xf>
    <xf numFmtId="0" fontId="7" fillId="35" borderId="20" xfId="0" applyFont="1" applyFill="1" applyBorder="1" applyAlignment="1">
      <alignment/>
    </xf>
    <xf numFmtId="0" fontId="32" fillId="35" borderId="72" xfId="0" applyFont="1" applyFill="1" applyBorder="1" applyAlignment="1">
      <alignment horizontal="center"/>
    </xf>
    <xf numFmtId="0" fontId="30" fillId="35" borderId="21" xfId="0" applyFont="1" applyFill="1" applyBorder="1" applyAlignment="1">
      <alignment/>
    </xf>
    <xf numFmtId="0" fontId="31" fillId="36" borderId="44" xfId="0" applyFont="1" applyFill="1" applyBorder="1" applyAlignment="1" applyProtection="1">
      <alignment horizontal="center"/>
      <protection hidden="1"/>
    </xf>
    <xf numFmtId="0" fontId="31" fillId="36" borderId="45" xfId="0" applyFont="1" applyFill="1" applyBorder="1" applyAlignment="1" applyProtection="1">
      <alignment horizontal="center"/>
      <protection hidden="1"/>
    </xf>
    <xf numFmtId="0" fontId="31" fillId="36" borderId="46" xfId="0" applyFont="1" applyFill="1" applyBorder="1" applyAlignment="1" applyProtection="1">
      <alignment horizontal="center"/>
      <protection hidden="1"/>
    </xf>
    <xf numFmtId="0" fontId="31" fillId="36" borderId="22" xfId="0" applyFont="1" applyFill="1" applyBorder="1" applyAlignment="1" applyProtection="1">
      <alignment horizontal="center"/>
      <protection hidden="1"/>
    </xf>
    <xf numFmtId="0" fontId="31" fillId="36" borderId="47" xfId="0" applyFont="1" applyFill="1" applyBorder="1" applyAlignment="1" applyProtection="1">
      <alignment horizontal="center"/>
      <protection hidden="1"/>
    </xf>
    <xf numFmtId="0" fontId="31" fillId="35" borderId="23" xfId="0" applyFont="1" applyFill="1" applyBorder="1" applyAlignment="1" applyProtection="1">
      <alignment horizontal="center"/>
      <protection hidden="1"/>
    </xf>
    <xf numFmtId="0" fontId="31" fillId="35" borderId="47" xfId="0" applyFont="1" applyFill="1" applyBorder="1" applyAlignment="1" applyProtection="1">
      <alignment horizontal="center"/>
      <protection hidden="1"/>
    </xf>
    <xf numFmtId="0" fontId="31" fillId="35" borderId="24" xfId="0" applyFont="1" applyFill="1" applyBorder="1" applyAlignment="1" applyProtection="1">
      <alignment horizontal="center"/>
      <protection hidden="1"/>
    </xf>
    <xf numFmtId="0" fontId="32" fillId="35" borderId="73" xfId="0" applyFont="1" applyFill="1" applyBorder="1" applyAlignment="1">
      <alignment horizontal="center"/>
    </xf>
    <xf numFmtId="0" fontId="31" fillId="36" borderId="51" xfId="0" applyFont="1" applyFill="1" applyBorder="1" applyAlignment="1">
      <alignment horizontal="center"/>
    </xf>
    <xf numFmtId="0" fontId="31" fillId="36" borderId="62" xfId="0" applyFont="1" applyFill="1" applyBorder="1" applyAlignment="1">
      <alignment horizontal="center"/>
    </xf>
    <xf numFmtId="0" fontId="31" fillId="36" borderId="17" xfId="0" applyFont="1" applyFill="1" applyBorder="1" applyAlignment="1">
      <alignment horizontal="center"/>
    </xf>
    <xf numFmtId="0" fontId="31" fillId="36" borderId="20" xfId="0" applyFont="1" applyFill="1" applyBorder="1" applyAlignment="1">
      <alignment horizontal="center"/>
    </xf>
    <xf numFmtId="0" fontId="32" fillId="35" borderId="74" xfId="0" applyFont="1" applyFill="1" applyBorder="1" applyAlignment="1">
      <alignment horizontal="center"/>
    </xf>
    <xf numFmtId="0" fontId="31" fillId="35" borderId="70" xfId="0" applyFont="1" applyFill="1" applyBorder="1" applyAlignment="1" applyProtection="1">
      <alignment horizontal="center"/>
      <protection hidden="1"/>
    </xf>
    <xf numFmtId="0" fontId="4" fillId="35" borderId="13" xfId="0" applyFont="1" applyFill="1" applyBorder="1" applyAlignment="1">
      <alignment/>
    </xf>
    <xf numFmtId="0" fontId="4" fillId="35" borderId="52" xfId="0" applyFont="1" applyFill="1" applyBorder="1" applyAlignment="1">
      <alignment/>
    </xf>
    <xf numFmtId="0" fontId="33" fillId="35" borderId="53" xfId="0" applyFont="1" applyFill="1" applyBorder="1" applyAlignment="1">
      <alignment horizontal="center"/>
    </xf>
    <xf numFmtId="0" fontId="33" fillId="35" borderId="71" xfId="0" applyFont="1" applyFill="1" applyBorder="1" applyAlignment="1">
      <alignment horizontal="center"/>
    </xf>
    <xf numFmtId="0" fontId="31" fillId="36" borderId="14" xfId="0" applyFont="1" applyFill="1" applyBorder="1" applyAlignment="1" applyProtection="1">
      <alignment horizontal="center"/>
      <protection hidden="1"/>
    </xf>
    <xf numFmtId="0" fontId="31" fillId="36" borderId="15" xfId="0" applyFont="1" applyFill="1" applyBorder="1" applyAlignment="1" applyProtection="1">
      <alignment horizontal="center"/>
      <protection hidden="1"/>
    </xf>
    <xf numFmtId="0" fontId="31" fillId="36" borderId="52" xfId="0" applyFont="1" applyFill="1" applyBorder="1" applyAlignment="1" applyProtection="1">
      <alignment horizontal="center"/>
      <protection hidden="1"/>
    </xf>
    <xf numFmtId="0" fontId="33" fillId="35" borderId="75" xfId="0" applyFont="1" applyFill="1" applyBorder="1" applyAlignment="1">
      <alignment horizontal="center"/>
    </xf>
    <xf numFmtId="0" fontId="31" fillId="36" borderId="76" xfId="0" applyFont="1" applyFill="1" applyBorder="1" applyAlignment="1" applyProtection="1">
      <alignment horizontal="center"/>
      <protection hidden="1"/>
    </xf>
    <xf numFmtId="0" fontId="31" fillId="36" borderId="77" xfId="0" applyFont="1" applyFill="1" applyBorder="1" applyAlignment="1" applyProtection="1">
      <alignment horizontal="center"/>
      <protection hidden="1"/>
    </xf>
    <xf numFmtId="0" fontId="31" fillId="36" borderId="78" xfId="0" applyFont="1" applyFill="1" applyBorder="1" applyAlignment="1" applyProtection="1">
      <alignment horizontal="center"/>
      <protection hidden="1"/>
    </xf>
    <xf numFmtId="0" fontId="31" fillId="36" borderId="79" xfId="0" applyFont="1" applyFill="1" applyBorder="1" applyAlignment="1" applyProtection="1">
      <alignment horizontal="center"/>
      <protection hidden="1"/>
    </xf>
    <xf numFmtId="0" fontId="31" fillId="36" borderId="77" xfId="0" applyFont="1" applyFill="1" applyBorder="1" applyAlignment="1" applyProtection="1">
      <alignment horizontal="center"/>
      <protection hidden="1"/>
    </xf>
    <xf numFmtId="0" fontId="31" fillId="36" borderId="36" xfId="0" applyFont="1" applyFill="1" applyBorder="1" applyAlignment="1" applyProtection="1">
      <alignment horizontal="center"/>
      <protection hidden="1"/>
    </xf>
    <xf numFmtId="0" fontId="31" fillId="36" borderId="79" xfId="0" applyFont="1" applyFill="1" applyBorder="1" applyAlignment="1" applyProtection="1">
      <alignment horizontal="center"/>
      <protection hidden="1"/>
    </xf>
    <xf numFmtId="0" fontId="31" fillId="36" borderId="36" xfId="0" applyFont="1" applyFill="1" applyBorder="1" applyAlignment="1" applyProtection="1">
      <alignment horizontal="center"/>
      <protection hidden="1"/>
    </xf>
    <xf numFmtId="0" fontId="31" fillId="35" borderId="76" xfId="0" applyFont="1" applyFill="1" applyBorder="1" applyAlignment="1" applyProtection="1">
      <alignment horizontal="center"/>
      <protection hidden="1"/>
    </xf>
    <xf numFmtId="0" fontId="31" fillId="35" borderId="77" xfId="0" applyFont="1" applyFill="1" applyBorder="1" applyAlignment="1" applyProtection="1">
      <alignment horizontal="center"/>
      <protection hidden="1"/>
    </xf>
    <xf numFmtId="0" fontId="31" fillId="35" borderId="36" xfId="0" applyFont="1" applyFill="1" applyBorder="1" applyAlignment="1" applyProtection="1">
      <alignment horizontal="center"/>
      <protection hidden="1"/>
    </xf>
    <xf numFmtId="0" fontId="33" fillId="35" borderId="72" xfId="0" applyFont="1" applyFill="1" applyBorder="1" applyAlignment="1">
      <alignment horizontal="center"/>
    </xf>
    <xf numFmtId="0" fontId="4" fillId="35" borderId="49" xfId="0" applyFont="1" applyFill="1" applyBorder="1" applyAlignment="1">
      <alignment/>
    </xf>
    <xf numFmtId="0" fontId="33" fillId="35" borderId="73" xfId="0" applyFont="1" applyFill="1" applyBorder="1" applyAlignment="1">
      <alignment horizontal="center"/>
    </xf>
    <xf numFmtId="0" fontId="31" fillId="0" borderId="13" xfId="0" applyFont="1" applyFill="1" applyBorder="1" applyAlignment="1" applyProtection="1">
      <alignment horizontal="center"/>
      <protection hidden="1"/>
    </xf>
    <xf numFmtId="0" fontId="31" fillId="0" borderId="15" xfId="0" applyFont="1" applyFill="1" applyBorder="1" applyAlignment="1" applyProtection="1">
      <alignment horizontal="center"/>
      <protection hidden="1"/>
    </xf>
    <xf numFmtId="0" fontId="31" fillId="0" borderId="52" xfId="0" applyFont="1" applyFill="1" applyBorder="1" applyAlignment="1" applyProtection="1">
      <alignment horizontal="center"/>
      <protection hidden="1"/>
    </xf>
    <xf numFmtId="0" fontId="31" fillId="0" borderId="51" xfId="0" applyFont="1" applyFill="1" applyBorder="1" applyAlignment="1" applyProtection="1">
      <alignment horizontal="center"/>
      <protection hidden="1"/>
    </xf>
    <xf numFmtId="0" fontId="31" fillId="0" borderId="60" xfId="0" applyFont="1" applyFill="1" applyBorder="1" applyAlignment="1" applyProtection="1">
      <alignment horizontal="center"/>
      <protection hidden="1"/>
    </xf>
    <xf numFmtId="0" fontId="31" fillId="0" borderId="62" xfId="0" applyFont="1" applyFill="1" applyBorder="1" applyAlignment="1" applyProtection="1">
      <alignment horizontal="center"/>
      <protection hidden="1"/>
    </xf>
    <xf numFmtId="0" fontId="9" fillId="35" borderId="17" xfId="0" applyFont="1" applyFill="1" applyBorder="1" applyAlignment="1">
      <alignment/>
    </xf>
    <xf numFmtId="0" fontId="9" fillId="35" borderId="61" xfId="0" applyFont="1" applyFill="1" applyBorder="1" applyAlignment="1">
      <alignment/>
    </xf>
    <xf numFmtId="0" fontId="34" fillId="35" borderId="56" xfId="0" applyFont="1" applyFill="1" applyBorder="1" applyAlignment="1">
      <alignment horizontal="center"/>
    </xf>
    <xf numFmtId="0" fontId="34" fillId="35" borderId="54" xfId="0" applyFont="1" applyFill="1" applyBorder="1" applyAlignment="1">
      <alignment horizontal="center"/>
    </xf>
    <xf numFmtId="0" fontId="31" fillId="0" borderId="61" xfId="0" applyFont="1" applyFill="1" applyBorder="1" applyAlignment="1" applyProtection="1">
      <alignment horizontal="center"/>
      <protection hidden="1"/>
    </xf>
    <xf numFmtId="0" fontId="31" fillId="0" borderId="17" xfId="0" applyFont="1" applyFill="1" applyBorder="1" applyAlignment="1" applyProtection="1">
      <alignment horizontal="center"/>
      <protection hidden="1"/>
    </xf>
    <xf numFmtId="0" fontId="31" fillId="0" borderId="19" xfId="0" applyFont="1" applyFill="1" applyBorder="1" applyAlignment="1" applyProtection="1">
      <alignment horizontal="center"/>
      <protection hidden="1"/>
    </xf>
    <xf numFmtId="0" fontId="31" fillId="0" borderId="20" xfId="0" applyFont="1" applyFill="1" applyBorder="1" applyAlignment="1" applyProtection="1">
      <alignment horizontal="center"/>
      <protection hidden="1"/>
    </xf>
    <xf numFmtId="0" fontId="31" fillId="0" borderId="58" xfId="0" applyFont="1" applyFill="1" applyBorder="1" applyAlignment="1" applyProtection="1">
      <alignment horizontal="center"/>
      <protection hidden="1"/>
    </xf>
    <xf numFmtId="0" fontId="7" fillId="35" borderId="47" xfId="0" applyFont="1" applyFill="1" applyBorder="1" applyAlignment="1">
      <alignment/>
    </xf>
    <xf numFmtId="0" fontId="31" fillId="0" borderId="47" xfId="0" applyFont="1" applyFill="1" applyBorder="1" applyAlignment="1" applyProtection="1">
      <alignment horizontal="center"/>
      <protection hidden="1"/>
    </xf>
    <xf numFmtId="0" fontId="31" fillId="0" borderId="70" xfId="0" applyFont="1" applyFill="1" applyBorder="1" applyAlignment="1" applyProtection="1">
      <alignment horizontal="center"/>
      <protection hidden="1"/>
    </xf>
    <xf numFmtId="0" fontId="31" fillId="0" borderId="16" xfId="0" applyFont="1" applyFill="1" applyBorder="1" applyAlignment="1" applyProtection="1">
      <alignment horizontal="center"/>
      <protection hidden="1"/>
    </xf>
    <xf numFmtId="0" fontId="32" fillId="36" borderId="59" xfId="0" applyFont="1" applyFill="1" applyBorder="1" applyAlignment="1" applyProtection="1">
      <alignment horizontal="center"/>
      <protection hidden="1"/>
    </xf>
    <xf numFmtId="0" fontId="32" fillId="36" borderId="60" xfId="0" applyFont="1" applyFill="1" applyBorder="1" applyAlignment="1" applyProtection="1">
      <alignment horizontal="center"/>
      <protection hidden="1"/>
    </xf>
    <xf numFmtId="0" fontId="32" fillId="36" borderId="61" xfId="0" applyFont="1" applyFill="1" applyBorder="1" applyAlignment="1" applyProtection="1">
      <alignment horizontal="center"/>
      <protection hidden="1"/>
    </xf>
    <xf numFmtId="0" fontId="30" fillId="35" borderId="80" xfId="0" applyFont="1" applyFill="1" applyBorder="1" applyAlignment="1">
      <alignment/>
    </xf>
    <xf numFmtId="0" fontId="31" fillId="0" borderId="74" xfId="0" applyFont="1" applyFill="1" applyBorder="1" applyAlignment="1" applyProtection="1">
      <alignment horizontal="center" vertical="center"/>
      <protection hidden="1"/>
    </xf>
    <xf numFmtId="0" fontId="31" fillId="0" borderId="72" xfId="0" applyFont="1" applyFill="1" applyBorder="1" applyAlignment="1" applyProtection="1">
      <alignment horizontal="center"/>
      <protection hidden="1"/>
    </xf>
    <xf numFmtId="0" fontId="4" fillId="35" borderId="51" xfId="0" applyFont="1" applyFill="1" applyBorder="1" applyAlignment="1">
      <alignment horizontal="left"/>
    </xf>
    <xf numFmtId="0" fontId="31" fillId="35" borderId="41" xfId="0" applyFont="1" applyFill="1" applyBorder="1" applyAlignment="1" applyProtection="1">
      <alignment horizontal="center" vertical="center"/>
      <protection hidden="1"/>
    </xf>
    <xf numFmtId="0" fontId="31" fillId="35" borderId="53" xfId="0" applyFont="1" applyFill="1" applyBorder="1" applyAlignment="1" applyProtection="1">
      <alignment horizontal="center"/>
      <protection hidden="1"/>
    </xf>
    <xf numFmtId="0" fontId="30" fillId="35" borderId="51" xfId="0" applyFont="1" applyFill="1" applyBorder="1" applyAlignment="1">
      <alignment horizontal="left"/>
    </xf>
    <xf numFmtId="0" fontId="31" fillId="35" borderId="63" xfId="0" applyFont="1" applyFill="1" applyBorder="1" applyAlignment="1" applyProtection="1">
      <alignment horizontal="center" vertical="center"/>
      <protection hidden="1"/>
    </xf>
    <xf numFmtId="0" fontId="31" fillId="35" borderId="64" xfId="0" applyFont="1" applyFill="1" applyBorder="1" applyAlignment="1" applyProtection="1">
      <alignment horizontal="center"/>
      <protection hidden="1"/>
    </xf>
    <xf numFmtId="0" fontId="32" fillId="36" borderId="62" xfId="0" applyFont="1" applyFill="1" applyBorder="1" applyAlignment="1" applyProtection="1">
      <alignment horizontal="center"/>
      <protection hidden="1"/>
    </xf>
    <xf numFmtId="0" fontId="30" fillId="35" borderId="76" xfId="0" applyFont="1" applyFill="1" applyBorder="1" applyAlignment="1">
      <alignment horizontal="left"/>
    </xf>
    <xf numFmtId="0" fontId="31" fillId="35" borderId="67" xfId="0" applyFont="1" applyFill="1" applyBorder="1" applyAlignment="1" applyProtection="1">
      <alignment horizontal="center" vertical="center"/>
      <protection hidden="1"/>
    </xf>
    <xf numFmtId="0" fontId="31" fillId="35" borderId="66" xfId="0" applyFont="1" applyFill="1" applyBorder="1" applyAlignment="1" applyProtection="1">
      <alignment horizontal="center"/>
      <protection hidden="1"/>
    </xf>
    <xf numFmtId="2" fontId="31" fillId="0" borderId="38" xfId="0" applyNumberFormat="1" applyFont="1" applyFill="1" applyBorder="1" applyAlignment="1" applyProtection="1">
      <alignment horizontal="center"/>
      <protection hidden="1"/>
    </xf>
    <xf numFmtId="0" fontId="4" fillId="35" borderId="53" xfId="0" applyFont="1" applyFill="1" applyBorder="1" applyAlignment="1">
      <alignment horizontal="left"/>
    </xf>
    <xf numFmtId="0" fontId="4" fillId="35" borderId="40" xfId="0" applyFont="1" applyFill="1" applyBorder="1" applyAlignment="1">
      <alignment/>
    </xf>
    <xf numFmtId="0" fontId="31" fillId="36" borderId="13" xfId="0" applyFont="1" applyFill="1" applyBorder="1" applyAlignment="1">
      <alignment horizontal="center"/>
    </xf>
    <xf numFmtId="0" fontId="31" fillId="36" borderId="16" xfId="0" applyFont="1" applyFill="1" applyBorder="1" applyAlignment="1">
      <alignment horizontal="center"/>
    </xf>
    <xf numFmtId="0" fontId="30" fillId="35" borderId="64" xfId="0" applyFont="1" applyFill="1" applyBorder="1" applyAlignment="1">
      <alignment horizontal="left"/>
    </xf>
    <xf numFmtId="0" fontId="30" fillId="35" borderId="81" xfId="0" applyFont="1" applyFill="1" applyBorder="1" applyAlignment="1">
      <alignment/>
    </xf>
    <xf numFmtId="0" fontId="30" fillId="35" borderId="66" xfId="0" applyFont="1" applyFill="1" applyBorder="1" applyAlignment="1">
      <alignment horizontal="left"/>
    </xf>
    <xf numFmtId="0" fontId="30" fillId="35" borderId="82" xfId="0" applyFont="1" applyFill="1" applyBorder="1" applyAlignment="1">
      <alignment/>
    </xf>
    <xf numFmtId="0" fontId="31" fillId="36" borderId="21" xfId="0" applyFont="1" applyFill="1" applyBorder="1" applyAlignment="1">
      <alignment horizontal="center"/>
    </xf>
    <xf numFmtId="0" fontId="31" fillId="36" borderId="23" xfId="0" applyFont="1" applyFill="1" applyBorder="1" applyAlignment="1">
      <alignment horizontal="center"/>
    </xf>
    <xf numFmtId="0" fontId="7" fillId="35" borderId="51" xfId="0" applyFont="1" applyFill="1" applyBorder="1" applyAlignment="1">
      <alignment/>
    </xf>
    <xf numFmtId="0" fontId="32" fillId="35" borderId="73" xfId="0" applyFont="1" applyFill="1" applyBorder="1" applyAlignment="1">
      <alignment horizontal="center"/>
    </xf>
    <xf numFmtId="0" fontId="31" fillId="0" borderId="51" xfId="0" applyFont="1" applyFill="1" applyBorder="1" applyAlignment="1" applyProtection="1">
      <alignment horizontal="center" vertical="center"/>
      <protection hidden="1"/>
    </xf>
    <xf numFmtId="0" fontId="31" fillId="0" borderId="60" xfId="0" applyFont="1" applyFill="1" applyBorder="1" applyAlignment="1" applyProtection="1">
      <alignment horizontal="center" vertical="center"/>
      <protection hidden="1"/>
    </xf>
    <xf numFmtId="0" fontId="31" fillId="0" borderId="62" xfId="0" applyFont="1" applyFill="1" applyBorder="1" applyAlignment="1" applyProtection="1">
      <alignment horizontal="center" vertical="center"/>
      <protection hidden="1"/>
    </xf>
    <xf numFmtId="0" fontId="31" fillId="34" borderId="42" xfId="0" applyFont="1" applyFill="1" applyBorder="1" applyAlignment="1" applyProtection="1">
      <alignment horizontal="center"/>
      <protection hidden="1"/>
    </xf>
    <xf numFmtId="0" fontId="31" fillId="34" borderId="0" xfId="0" applyFont="1" applyFill="1" applyBorder="1" applyAlignment="1" applyProtection="1">
      <alignment horizontal="center"/>
      <protection hidden="1"/>
    </xf>
    <xf numFmtId="0" fontId="31" fillId="34" borderId="51" xfId="0" applyFont="1" applyFill="1" applyBorder="1" applyAlignment="1" applyProtection="1">
      <alignment horizontal="center"/>
      <protection hidden="1"/>
    </xf>
    <xf numFmtId="0" fontId="31" fillId="34" borderId="60" xfId="0" applyFont="1" applyFill="1" applyBorder="1" applyAlignment="1" applyProtection="1">
      <alignment horizontal="center"/>
      <protection hidden="1"/>
    </xf>
    <xf numFmtId="0" fontId="31" fillId="34" borderId="61" xfId="0" applyFont="1" applyFill="1" applyBorder="1" applyAlignment="1" applyProtection="1">
      <alignment horizontal="center"/>
      <protection hidden="1"/>
    </xf>
    <xf numFmtId="0" fontId="31" fillId="34" borderId="62" xfId="0" applyFont="1" applyFill="1" applyBorder="1" applyAlignment="1" applyProtection="1">
      <alignment horizontal="center"/>
      <protection hidden="1"/>
    </xf>
    <xf numFmtId="0" fontId="31" fillId="0" borderId="53" xfId="0" applyFont="1" applyFill="1" applyBorder="1" applyAlignment="1" applyProtection="1">
      <alignment horizontal="center" vertical="center"/>
      <protection hidden="1"/>
    </xf>
    <xf numFmtId="0" fontId="31" fillId="0" borderId="53" xfId="0" applyFont="1" applyFill="1" applyBorder="1" applyAlignment="1" applyProtection="1">
      <alignment horizontal="center"/>
      <protection hidden="1"/>
    </xf>
    <xf numFmtId="2" fontId="31" fillId="0" borderId="46" xfId="0" applyNumberFormat="1" applyFont="1" applyFill="1" applyBorder="1" applyAlignment="1" applyProtection="1">
      <alignment horizontal="center"/>
      <protection hidden="1"/>
    </xf>
    <xf numFmtId="0" fontId="31" fillId="34" borderId="17" xfId="0" applyFont="1" applyFill="1" applyBorder="1" applyAlignment="1" applyProtection="1">
      <alignment horizontal="center"/>
      <protection hidden="1"/>
    </xf>
    <xf numFmtId="0" fontId="31" fillId="34" borderId="19" xfId="0" applyFont="1" applyFill="1" applyBorder="1" applyAlignment="1" applyProtection="1">
      <alignment horizontal="center"/>
      <protection hidden="1"/>
    </xf>
    <xf numFmtId="0" fontId="31" fillId="34" borderId="20" xfId="0" applyFont="1" applyFill="1" applyBorder="1" applyAlignment="1" applyProtection="1">
      <alignment horizontal="center"/>
      <protection hidden="1"/>
    </xf>
    <xf numFmtId="0" fontId="31" fillId="0" borderId="56" xfId="0" applyFont="1" applyFill="1" applyBorder="1" applyAlignment="1" applyProtection="1">
      <alignment horizontal="center" vertical="center"/>
      <protection hidden="1"/>
    </xf>
    <xf numFmtId="0" fontId="31" fillId="34" borderId="58" xfId="0" applyFont="1" applyFill="1" applyBorder="1" applyAlignment="1" applyProtection="1">
      <alignment horizontal="center"/>
      <protection hidden="1"/>
    </xf>
    <xf numFmtId="0" fontId="31" fillId="0" borderId="17" xfId="0" applyFont="1" applyFill="1" applyBorder="1" applyAlignment="1" applyProtection="1">
      <alignment horizontal="center" vertical="center"/>
      <protection hidden="1"/>
    </xf>
    <xf numFmtId="0" fontId="31" fillId="0" borderId="19" xfId="0" applyFont="1" applyFill="1" applyBorder="1" applyAlignment="1" applyProtection="1">
      <alignment horizontal="center"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31" fillId="0" borderId="69" xfId="0" applyFont="1" applyFill="1" applyBorder="1" applyAlignment="1" applyProtection="1">
      <alignment horizontal="center"/>
      <protection hidden="1"/>
    </xf>
    <xf numFmtId="0" fontId="31" fillId="0" borderId="35" xfId="0" applyFont="1" applyFill="1" applyBorder="1" applyAlignment="1" applyProtection="1">
      <alignment horizontal="center"/>
      <protection hidden="1"/>
    </xf>
    <xf numFmtId="0" fontId="31" fillId="0" borderId="70" xfId="0" applyFont="1" applyFill="1" applyBorder="1" applyAlignment="1" applyProtection="1">
      <alignment horizontal="center"/>
      <protection hidden="1"/>
    </xf>
    <xf numFmtId="0" fontId="31" fillId="34" borderId="44" xfId="0" applyFont="1" applyFill="1" applyBorder="1" applyAlignment="1" applyProtection="1">
      <alignment horizontal="center"/>
      <protection hidden="1"/>
    </xf>
    <xf numFmtId="0" fontId="31" fillId="34" borderId="45" xfId="0" applyFont="1" applyFill="1" applyBorder="1" applyAlignment="1" applyProtection="1">
      <alignment horizontal="center"/>
      <protection hidden="1"/>
    </xf>
    <xf numFmtId="0" fontId="31" fillId="34" borderId="21" xfId="0" applyFont="1" applyFill="1" applyBorder="1" applyAlignment="1" applyProtection="1">
      <alignment horizontal="center"/>
      <protection hidden="1"/>
    </xf>
    <xf numFmtId="0" fontId="31" fillId="34" borderId="23" xfId="0" applyFont="1" applyFill="1" applyBorder="1" applyAlignment="1" applyProtection="1">
      <alignment horizontal="center"/>
      <protection hidden="1"/>
    </xf>
    <xf numFmtId="0" fontId="31" fillId="34" borderId="47" xfId="0" applyFont="1" applyFill="1" applyBorder="1" applyAlignment="1" applyProtection="1">
      <alignment horizontal="center"/>
      <protection hidden="1"/>
    </xf>
    <xf numFmtId="0" fontId="31" fillId="34" borderId="69" xfId="0" applyFont="1" applyFill="1" applyBorder="1" applyAlignment="1" applyProtection="1">
      <alignment horizontal="center"/>
      <protection hidden="1"/>
    </xf>
    <xf numFmtId="0" fontId="31" fillId="34" borderId="35" xfId="0" applyFont="1" applyFill="1" applyBorder="1" applyAlignment="1" applyProtection="1">
      <alignment horizontal="center"/>
      <protection hidden="1"/>
    </xf>
    <xf numFmtId="0" fontId="31" fillId="34" borderId="70" xfId="0" applyFont="1" applyFill="1" applyBorder="1" applyAlignment="1" applyProtection="1">
      <alignment horizontal="center"/>
      <protection hidden="1"/>
    </xf>
    <xf numFmtId="0" fontId="31" fillId="0" borderId="34" xfId="0" applyFont="1" applyFill="1" applyBorder="1" applyAlignment="1" applyProtection="1">
      <alignment horizontal="center" vertical="center"/>
      <protection hidden="1"/>
    </xf>
    <xf numFmtId="0" fontId="31" fillId="0" borderId="34" xfId="0" applyFont="1" applyFill="1" applyBorder="1" applyAlignment="1" applyProtection="1">
      <alignment horizontal="center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0" fontId="31" fillId="0" borderId="15" xfId="0" applyFont="1" applyFill="1" applyBorder="1" applyAlignment="1" applyProtection="1">
      <alignment horizontal="center" vertical="center"/>
      <protection hidden="1"/>
    </xf>
    <xf numFmtId="0" fontId="31" fillId="0" borderId="16" xfId="0" applyFont="1" applyFill="1" applyBorder="1" applyAlignment="1" applyProtection="1">
      <alignment horizontal="center" vertical="center"/>
      <protection hidden="1"/>
    </xf>
    <xf numFmtId="0" fontId="31" fillId="34" borderId="13" xfId="0" applyFont="1" applyFill="1" applyBorder="1" applyAlignment="1" applyProtection="1">
      <alignment horizontal="center"/>
      <protection hidden="1"/>
    </xf>
    <xf numFmtId="0" fontId="31" fillId="34" borderId="15" xfId="0" applyFont="1" applyFill="1" applyBorder="1" applyAlignment="1" applyProtection="1">
      <alignment horizontal="center"/>
      <protection hidden="1"/>
    </xf>
    <xf numFmtId="0" fontId="31" fillId="34" borderId="52" xfId="0" applyFont="1" applyFill="1" applyBorder="1" applyAlignment="1" applyProtection="1">
      <alignment horizontal="center"/>
      <protection hidden="1"/>
    </xf>
    <xf numFmtId="0" fontId="31" fillId="34" borderId="16" xfId="0" applyFont="1" applyFill="1" applyBorder="1" applyAlignment="1" applyProtection="1">
      <alignment horizontal="center"/>
      <protection hidden="1"/>
    </xf>
    <xf numFmtId="0" fontId="31" fillId="35" borderId="64" xfId="0" applyFont="1" applyFill="1" applyBorder="1" applyAlignment="1">
      <alignment horizontal="center"/>
    </xf>
    <xf numFmtId="0" fontId="31" fillId="35" borderId="54" xfId="0" applyFont="1" applyFill="1" applyBorder="1" applyAlignment="1">
      <alignment horizontal="center"/>
    </xf>
    <xf numFmtId="0" fontId="31" fillId="35" borderId="66" xfId="0" applyFont="1" applyFill="1" applyBorder="1" applyAlignment="1">
      <alignment horizontal="center"/>
    </xf>
    <xf numFmtId="0" fontId="31" fillId="35" borderId="67" xfId="0" applyFont="1" applyFill="1" applyBorder="1" applyAlignment="1">
      <alignment horizontal="center"/>
    </xf>
    <xf numFmtId="0" fontId="31" fillId="34" borderId="24" xfId="0" applyFont="1" applyFill="1" applyBorder="1" applyAlignment="1" applyProtection="1">
      <alignment horizontal="center"/>
      <protection hidden="1"/>
    </xf>
    <xf numFmtId="0" fontId="31" fillId="0" borderId="43" xfId="0" applyFont="1" applyFill="1" applyBorder="1" applyAlignment="1" applyProtection="1">
      <alignment horizontal="center" vertical="center"/>
      <protection hidden="1"/>
    </xf>
    <xf numFmtId="0" fontId="31" fillId="0" borderId="75" xfId="0" applyFont="1" applyFill="1" applyBorder="1" applyAlignment="1" applyProtection="1">
      <alignment horizontal="center"/>
      <protection hidden="1"/>
    </xf>
    <xf numFmtId="0" fontId="30" fillId="35" borderId="47" xfId="0" applyFont="1" applyFill="1" applyBorder="1" applyAlignment="1">
      <alignment/>
    </xf>
    <xf numFmtId="0" fontId="7" fillId="35" borderId="52" xfId="0" applyFont="1" applyFill="1" applyBorder="1" applyAlignment="1">
      <alignment/>
    </xf>
    <xf numFmtId="0" fontId="33" fillId="35" borderId="64" xfId="0" applyFont="1" applyFill="1" applyBorder="1" applyAlignment="1">
      <alignment horizontal="center"/>
    </xf>
    <xf numFmtId="0" fontId="33" fillId="35" borderId="54" xfId="0" applyFont="1" applyFill="1" applyBorder="1" applyAlignment="1">
      <alignment horizontal="center"/>
    </xf>
    <xf numFmtId="0" fontId="32" fillId="35" borderId="72" xfId="0" applyFont="1" applyFill="1" applyBorder="1" applyAlignment="1">
      <alignment horizontal="center"/>
    </xf>
    <xf numFmtId="0" fontId="32" fillId="35" borderId="74" xfId="0" applyFont="1" applyFill="1" applyBorder="1" applyAlignment="1">
      <alignment horizontal="center"/>
    </xf>
    <xf numFmtId="0" fontId="32" fillId="35" borderId="75" xfId="0" applyFont="1" applyFill="1" applyBorder="1" applyAlignment="1">
      <alignment horizontal="center"/>
    </xf>
    <xf numFmtId="0" fontId="9" fillId="35" borderId="51" xfId="0" applyFont="1" applyFill="1" applyBorder="1" applyAlignment="1">
      <alignment horizontal="left"/>
    </xf>
    <xf numFmtId="0" fontId="9" fillId="35" borderId="52" xfId="0" applyFont="1" applyFill="1" applyBorder="1" applyAlignment="1">
      <alignment/>
    </xf>
    <xf numFmtId="0" fontId="34" fillId="35" borderId="73" xfId="0" applyFont="1" applyFill="1" applyBorder="1" applyAlignment="1">
      <alignment horizontal="center"/>
    </xf>
    <xf numFmtId="0" fontId="31" fillId="35" borderId="13" xfId="0" applyFont="1" applyFill="1" applyBorder="1" applyAlignment="1" applyProtection="1">
      <alignment horizontal="center"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0" fillId="35" borderId="83" xfId="0" applyFont="1" applyFill="1" applyBorder="1" applyAlignment="1">
      <alignment horizontal="left"/>
    </xf>
    <xf numFmtId="0" fontId="31" fillId="35" borderId="51" xfId="0" applyFont="1" applyFill="1" applyBorder="1" applyAlignment="1" applyProtection="1">
      <alignment horizontal="center" vertical="center"/>
      <protection hidden="1"/>
    </xf>
    <xf numFmtId="0" fontId="31" fillId="35" borderId="60" xfId="0" applyFont="1" applyFill="1" applyBorder="1" applyAlignment="1" applyProtection="1">
      <alignment horizontal="center" vertical="center"/>
      <protection hidden="1"/>
    </xf>
    <xf numFmtId="0" fontId="31" fillId="35" borderId="62" xfId="0" applyFont="1" applyFill="1" applyBorder="1" applyAlignment="1" applyProtection="1">
      <alignment horizontal="center" vertical="center"/>
      <protection hidden="1"/>
    </xf>
    <xf numFmtId="0" fontId="4" fillId="35" borderId="83" xfId="0" applyFont="1" applyFill="1" applyBorder="1" applyAlignment="1">
      <alignment/>
    </xf>
    <xf numFmtId="0" fontId="33" fillId="35" borderId="56" xfId="0" applyFont="1" applyFill="1" applyBorder="1" applyAlignment="1">
      <alignment horizontal="center"/>
    </xf>
    <xf numFmtId="0" fontId="33" fillId="35" borderId="73" xfId="0" applyFont="1" applyFill="1" applyBorder="1" applyAlignment="1">
      <alignment horizontal="center"/>
    </xf>
    <xf numFmtId="0" fontId="31" fillId="35" borderId="17" xfId="0" applyFont="1" applyFill="1" applyBorder="1" applyAlignment="1" applyProtection="1">
      <alignment horizontal="center" vertical="center"/>
      <protection hidden="1"/>
    </xf>
    <xf numFmtId="0" fontId="31" fillId="35" borderId="19" xfId="0" applyFont="1" applyFill="1" applyBorder="1" applyAlignment="1" applyProtection="1">
      <alignment horizontal="center" vertical="center"/>
      <protection hidden="1"/>
    </xf>
    <xf numFmtId="0" fontId="31" fillId="35" borderId="20" xfId="0" applyFont="1" applyFill="1" applyBorder="1" applyAlignment="1" applyProtection="1">
      <alignment horizontal="center" vertical="center"/>
      <protection hidden="1"/>
    </xf>
    <xf numFmtId="0" fontId="7" fillId="35" borderId="83" xfId="0" applyFont="1" applyFill="1" applyBorder="1" applyAlignment="1">
      <alignment/>
    </xf>
    <xf numFmtId="0" fontId="32" fillId="35" borderId="17" xfId="0" applyFont="1" applyFill="1" applyBorder="1" applyAlignment="1" applyProtection="1">
      <alignment horizontal="center" vertical="center"/>
      <protection hidden="1"/>
    </xf>
    <xf numFmtId="0" fontId="32" fillId="35" borderId="19" xfId="0" applyFont="1" applyFill="1" applyBorder="1" applyAlignment="1" applyProtection="1">
      <alignment horizontal="center" vertical="center"/>
      <protection hidden="1"/>
    </xf>
    <xf numFmtId="0" fontId="32" fillId="35" borderId="20" xfId="0" applyFont="1" applyFill="1" applyBorder="1" applyAlignment="1" applyProtection="1">
      <alignment horizontal="center" vertical="center"/>
      <protection hidden="1"/>
    </xf>
    <xf numFmtId="0" fontId="32" fillId="34" borderId="17" xfId="0" applyFont="1" applyFill="1" applyBorder="1" applyAlignment="1" applyProtection="1">
      <alignment horizontal="center"/>
      <protection hidden="1"/>
    </xf>
    <xf numFmtId="0" fontId="32" fillId="34" borderId="19" xfId="0" applyFont="1" applyFill="1" applyBorder="1" applyAlignment="1" applyProtection="1">
      <alignment horizontal="center"/>
      <protection hidden="1"/>
    </xf>
    <xf numFmtId="0" fontId="32" fillId="34" borderId="58" xfId="0" applyFont="1" applyFill="1" applyBorder="1" applyAlignment="1" applyProtection="1">
      <alignment horizontal="center"/>
      <protection hidden="1"/>
    </xf>
    <xf numFmtId="0" fontId="32" fillId="34" borderId="42" xfId="0" applyFont="1" applyFill="1" applyBorder="1" applyAlignment="1" applyProtection="1">
      <alignment horizontal="center"/>
      <protection hidden="1"/>
    </xf>
    <xf numFmtId="0" fontId="32" fillId="34" borderId="0" xfId="0" applyFont="1" applyFill="1" applyBorder="1" applyAlignment="1" applyProtection="1">
      <alignment horizontal="center"/>
      <protection hidden="1"/>
    </xf>
    <xf numFmtId="0" fontId="32" fillId="34" borderId="2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0" fillId="35" borderId="83" xfId="0" applyFont="1" applyFill="1" applyBorder="1" applyAlignment="1">
      <alignment/>
    </xf>
    <xf numFmtId="0" fontId="30" fillId="35" borderId="69" xfId="0" applyFont="1" applyFill="1" applyBorder="1" applyAlignment="1">
      <alignment horizontal="left"/>
    </xf>
    <xf numFmtId="0" fontId="31" fillId="35" borderId="69" xfId="0" applyFont="1" applyFill="1" applyBorder="1" applyAlignment="1" applyProtection="1">
      <alignment horizontal="center"/>
      <protection hidden="1"/>
    </xf>
    <xf numFmtId="0" fontId="31" fillId="35" borderId="35" xfId="0" applyFont="1" applyFill="1" applyBorder="1" applyAlignment="1" applyProtection="1">
      <alignment horizontal="center"/>
      <protection hidden="1"/>
    </xf>
    <xf numFmtId="0" fontId="31" fillId="35" borderId="70" xfId="0" applyFont="1" applyFill="1" applyBorder="1" applyAlignment="1" applyProtection="1">
      <alignment horizontal="center"/>
      <protection hidden="1"/>
    </xf>
    <xf numFmtId="0" fontId="31" fillId="34" borderId="49" xfId="0" applyFont="1" applyFill="1" applyBorder="1" applyAlignment="1" applyProtection="1">
      <alignment horizontal="center"/>
      <protection hidden="1"/>
    </xf>
    <xf numFmtId="0" fontId="31" fillId="34" borderId="25" xfId="0" applyFont="1" applyFill="1" applyBorder="1" applyAlignment="1" applyProtection="1">
      <alignment horizontal="center"/>
      <protection hidden="1"/>
    </xf>
    <xf numFmtId="0" fontId="31" fillId="34" borderId="37" xfId="0" applyFont="1" applyFill="1" applyBorder="1" applyAlignment="1" applyProtection="1">
      <alignment horizontal="center"/>
      <protection hidden="1"/>
    </xf>
    <xf numFmtId="0" fontId="31" fillId="34" borderId="38" xfId="0" applyFont="1" applyFill="1" applyBorder="1" applyAlignment="1" applyProtection="1">
      <alignment horizontal="center"/>
      <protection hidden="1"/>
    </xf>
    <xf numFmtId="0" fontId="31" fillId="34" borderId="43" xfId="0" applyFont="1" applyFill="1" applyBorder="1" applyAlignment="1" applyProtection="1">
      <alignment horizontal="center"/>
      <protection hidden="1"/>
    </xf>
    <xf numFmtId="0" fontId="4" fillId="35" borderId="51" xfId="0" applyFont="1" applyFill="1" applyBorder="1" applyAlignment="1">
      <alignment/>
    </xf>
    <xf numFmtId="0" fontId="32" fillId="35" borderId="34" xfId="0" applyFont="1" applyFill="1" applyBorder="1" applyAlignment="1">
      <alignment horizontal="center"/>
    </xf>
    <xf numFmtId="0" fontId="31" fillId="0" borderId="80" xfId="0" applyFont="1" applyFill="1" applyBorder="1" applyAlignment="1" applyProtection="1">
      <alignment horizontal="center" vertical="center"/>
      <protection hidden="1"/>
    </xf>
    <xf numFmtId="0" fontId="31" fillId="0" borderId="84" xfId="0" applyFont="1" applyFill="1" applyBorder="1" applyAlignment="1" applyProtection="1">
      <alignment horizontal="center" vertical="center"/>
      <protection hidden="1"/>
    </xf>
    <xf numFmtId="0" fontId="31" fillId="0" borderId="85" xfId="0" applyFont="1" applyFill="1" applyBorder="1" applyAlignment="1" applyProtection="1">
      <alignment horizontal="center" vertical="center"/>
      <protection hidden="1"/>
    </xf>
    <xf numFmtId="0" fontId="31" fillId="34" borderId="46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4" fontId="0" fillId="35" borderId="50" xfId="0" applyNumberFormat="1" applyFont="1" applyFill="1" applyBorder="1" applyAlignment="1">
      <alignment horizontal="center"/>
    </xf>
    <xf numFmtId="14" fontId="31" fillId="35" borderId="50" xfId="0" applyNumberFormat="1" applyFont="1" applyFill="1" applyBorder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30" fillId="38" borderId="13" xfId="0" applyFont="1" applyFill="1" applyBorder="1" applyAlignment="1">
      <alignment/>
    </xf>
    <xf numFmtId="0" fontId="30" fillId="38" borderId="52" xfId="0" applyFont="1" applyFill="1" applyBorder="1" applyAlignment="1">
      <alignment/>
    </xf>
    <xf numFmtId="0" fontId="31" fillId="38" borderId="13" xfId="0" applyFont="1" applyFill="1" applyBorder="1" applyAlignment="1">
      <alignment/>
    </xf>
    <xf numFmtId="0" fontId="31" fillId="38" borderId="15" xfId="0" applyFont="1" applyFill="1" applyBorder="1" applyAlignment="1">
      <alignment/>
    </xf>
    <xf numFmtId="0" fontId="31" fillId="38" borderId="16" xfId="0" applyFont="1" applyFill="1" applyBorder="1" applyAlignment="1">
      <alignment/>
    </xf>
    <xf numFmtId="0" fontId="31" fillId="38" borderId="14" xfId="0" applyFont="1" applyFill="1" applyBorder="1" applyAlignment="1">
      <alignment/>
    </xf>
    <xf numFmtId="0" fontId="31" fillId="38" borderId="52" xfId="0" applyFont="1" applyFill="1" applyBorder="1" applyAlignment="1">
      <alignment/>
    </xf>
    <xf numFmtId="0" fontId="35" fillId="38" borderId="13" xfId="0" applyFont="1" applyFill="1" applyBorder="1" applyAlignment="1">
      <alignment/>
    </xf>
    <xf numFmtId="0" fontId="35" fillId="38" borderId="15" xfId="0" applyFont="1" applyFill="1" applyBorder="1" applyAlignment="1">
      <alignment/>
    </xf>
    <xf numFmtId="0" fontId="35" fillId="38" borderId="16" xfId="0" applyFont="1" applyFill="1" applyBorder="1" applyAlignment="1">
      <alignment/>
    </xf>
    <xf numFmtId="0" fontId="31" fillId="38" borderId="53" xfId="0" applyFont="1" applyFill="1" applyBorder="1" applyAlignment="1">
      <alignment horizontal="center"/>
    </xf>
    <xf numFmtId="0" fontId="7" fillId="38" borderId="53" xfId="0" applyFont="1" applyFill="1" applyBorder="1" applyAlignment="1">
      <alignment horizontal="center"/>
    </xf>
    <xf numFmtId="0" fontId="30" fillId="38" borderId="17" xfId="0" applyFont="1" applyFill="1" applyBorder="1" applyAlignment="1">
      <alignment/>
    </xf>
    <xf numFmtId="0" fontId="30" fillId="38" borderId="58" xfId="0" applyFont="1" applyFill="1" applyBorder="1" applyAlignment="1">
      <alignment/>
    </xf>
    <xf numFmtId="0" fontId="31" fillId="38" borderId="17" xfId="0" applyFont="1" applyFill="1" applyBorder="1" applyAlignment="1">
      <alignment/>
    </xf>
    <xf numFmtId="0" fontId="31" fillId="38" borderId="19" xfId="0" applyFont="1" applyFill="1" applyBorder="1" applyAlignment="1">
      <alignment/>
    </xf>
    <xf numFmtId="0" fontId="31" fillId="38" borderId="20" xfId="0" applyFont="1" applyFill="1" applyBorder="1" applyAlignment="1">
      <alignment/>
    </xf>
    <xf numFmtId="0" fontId="31" fillId="38" borderId="18" xfId="0" applyFont="1" applyFill="1" applyBorder="1" applyAlignment="1">
      <alignment/>
    </xf>
    <xf numFmtId="0" fontId="31" fillId="38" borderId="58" xfId="0" applyFont="1" applyFill="1" applyBorder="1" applyAlignment="1">
      <alignment/>
    </xf>
    <xf numFmtId="0" fontId="35" fillId="38" borderId="17" xfId="0" applyFont="1" applyFill="1" applyBorder="1" applyAlignment="1">
      <alignment/>
    </xf>
    <xf numFmtId="0" fontId="35" fillId="38" borderId="19" xfId="0" applyFont="1" applyFill="1" applyBorder="1" applyAlignment="1">
      <alignment/>
    </xf>
    <xf numFmtId="0" fontId="35" fillId="38" borderId="20" xfId="0" applyFont="1" applyFill="1" applyBorder="1" applyAlignment="1">
      <alignment/>
    </xf>
    <xf numFmtId="0" fontId="31" fillId="38" borderId="64" xfId="0" applyFont="1" applyFill="1" applyBorder="1" applyAlignment="1">
      <alignment horizontal="center"/>
    </xf>
    <xf numFmtId="0" fontId="7" fillId="38" borderId="64" xfId="0" applyFont="1" applyFill="1" applyBorder="1" applyAlignment="1">
      <alignment horizontal="center"/>
    </xf>
    <xf numFmtId="0" fontId="31" fillId="38" borderId="17" xfId="0" applyFont="1" applyFill="1" applyBorder="1" applyAlignment="1">
      <alignment/>
    </xf>
    <xf numFmtId="0" fontId="31" fillId="38" borderId="19" xfId="0" applyFont="1" applyFill="1" applyBorder="1" applyAlignment="1">
      <alignment/>
    </xf>
    <xf numFmtId="0" fontId="31" fillId="38" borderId="20" xfId="0" applyFont="1" applyFill="1" applyBorder="1" applyAlignment="1">
      <alignment/>
    </xf>
    <xf numFmtId="0" fontId="31" fillId="38" borderId="18" xfId="0" applyFont="1" applyFill="1" applyBorder="1" applyAlignment="1">
      <alignment/>
    </xf>
    <xf numFmtId="0" fontId="31" fillId="38" borderId="58" xfId="0" applyFont="1" applyFill="1" applyBorder="1" applyAlignment="1">
      <alignment/>
    </xf>
    <xf numFmtId="0" fontId="30" fillId="38" borderId="21" xfId="0" applyFont="1" applyFill="1" applyBorder="1" applyAlignment="1">
      <alignment/>
    </xf>
    <xf numFmtId="0" fontId="30" fillId="38" borderId="47" xfId="0" applyFont="1" applyFill="1" applyBorder="1" applyAlignment="1">
      <alignment/>
    </xf>
    <xf numFmtId="0" fontId="31" fillId="38" borderId="21" xfId="0" applyFont="1" applyFill="1" applyBorder="1" applyAlignment="1">
      <alignment/>
    </xf>
    <xf numFmtId="0" fontId="31" fillId="38" borderId="23" xfId="0" applyFont="1" applyFill="1" applyBorder="1" applyAlignment="1">
      <alignment/>
    </xf>
    <xf numFmtId="0" fontId="31" fillId="38" borderId="24" xfId="0" applyFont="1" applyFill="1" applyBorder="1" applyAlignment="1">
      <alignment/>
    </xf>
    <xf numFmtId="0" fontId="31" fillId="38" borderId="22" xfId="0" applyFont="1" applyFill="1" applyBorder="1" applyAlignment="1">
      <alignment/>
    </xf>
    <xf numFmtId="0" fontId="31" fillId="38" borderId="47" xfId="0" applyFont="1" applyFill="1" applyBorder="1" applyAlignment="1">
      <alignment/>
    </xf>
    <xf numFmtId="0" fontId="35" fillId="38" borderId="21" xfId="0" applyFont="1" applyFill="1" applyBorder="1" applyAlignment="1">
      <alignment/>
    </xf>
    <xf numFmtId="0" fontId="35" fillId="38" borderId="23" xfId="0" applyFont="1" applyFill="1" applyBorder="1" applyAlignment="1">
      <alignment/>
    </xf>
    <xf numFmtId="0" fontId="35" fillId="38" borderId="24" xfId="0" applyFont="1" applyFill="1" applyBorder="1" applyAlignment="1">
      <alignment/>
    </xf>
    <xf numFmtId="0" fontId="31" fillId="38" borderId="66" xfId="0" applyFont="1" applyFill="1" applyBorder="1" applyAlignment="1">
      <alignment horizontal="center"/>
    </xf>
    <xf numFmtId="0" fontId="7" fillId="38" borderId="66" xfId="0" applyFont="1" applyFill="1" applyBorder="1" applyAlignment="1">
      <alignment horizontal="center"/>
    </xf>
    <xf numFmtId="0" fontId="30" fillId="39" borderId="13" xfId="0" applyFont="1" applyFill="1" applyBorder="1" applyAlignment="1">
      <alignment/>
    </xf>
    <xf numFmtId="0" fontId="30" fillId="39" borderId="52" xfId="0" applyFont="1" applyFill="1" applyBorder="1" applyAlignment="1">
      <alignment/>
    </xf>
    <xf numFmtId="0" fontId="31" fillId="39" borderId="14" xfId="0" applyFont="1" applyFill="1" applyBorder="1" applyAlignment="1">
      <alignment/>
    </xf>
    <xf numFmtId="0" fontId="31" fillId="39" borderId="15" xfId="0" applyFont="1" applyFill="1" applyBorder="1" applyAlignment="1">
      <alignment/>
    </xf>
    <xf numFmtId="0" fontId="31" fillId="39" borderId="52" xfId="0" applyFont="1" applyFill="1" applyBorder="1" applyAlignment="1">
      <alignment/>
    </xf>
    <xf numFmtId="0" fontId="35" fillId="39" borderId="13" xfId="0" applyFont="1" applyFill="1" applyBorder="1" applyAlignment="1">
      <alignment/>
    </xf>
    <xf numFmtId="0" fontId="35" fillId="39" borderId="15" xfId="0" applyFont="1" applyFill="1" applyBorder="1" applyAlignment="1">
      <alignment/>
    </xf>
    <xf numFmtId="0" fontId="35" fillId="39" borderId="16" xfId="0" applyFont="1" applyFill="1" applyBorder="1" applyAlignment="1">
      <alignment/>
    </xf>
    <xf numFmtId="0" fontId="31" fillId="39" borderId="13" xfId="0" applyFont="1" applyFill="1" applyBorder="1" applyAlignment="1">
      <alignment/>
    </xf>
    <xf numFmtId="0" fontId="31" fillId="39" borderId="16" xfId="0" applyFont="1" applyFill="1" applyBorder="1" applyAlignment="1">
      <alignment/>
    </xf>
    <xf numFmtId="0" fontId="31" fillId="39" borderId="53" xfId="0" applyFont="1" applyFill="1" applyBorder="1" applyAlignment="1">
      <alignment horizontal="center"/>
    </xf>
    <xf numFmtId="0" fontId="7" fillId="39" borderId="53" xfId="0" applyFont="1" applyFill="1" applyBorder="1" applyAlignment="1">
      <alignment horizontal="center"/>
    </xf>
    <xf numFmtId="0" fontId="30" fillId="39" borderId="17" xfId="0" applyFont="1" applyFill="1" applyBorder="1" applyAlignment="1">
      <alignment/>
    </xf>
    <xf numFmtId="0" fontId="30" fillId="39" borderId="58" xfId="0" applyFont="1" applyFill="1" applyBorder="1" applyAlignment="1">
      <alignment/>
    </xf>
    <xf numFmtId="0" fontId="31" fillId="39" borderId="18" xfId="0" applyFont="1" applyFill="1" applyBorder="1" applyAlignment="1">
      <alignment/>
    </xf>
    <xf numFmtId="0" fontId="31" fillId="39" borderId="19" xfId="0" applyFont="1" applyFill="1" applyBorder="1" applyAlignment="1">
      <alignment/>
    </xf>
    <xf numFmtId="0" fontId="31" fillId="39" borderId="58" xfId="0" applyFont="1" applyFill="1" applyBorder="1" applyAlignment="1">
      <alignment/>
    </xf>
    <xf numFmtId="0" fontId="35" fillId="39" borderId="17" xfId="0" applyFont="1" applyFill="1" applyBorder="1" applyAlignment="1">
      <alignment/>
    </xf>
    <xf numFmtId="0" fontId="35" fillId="39" borderId="19" xfId="0" applyFont="1" applyFill="1" applyBorder="1" applyAlignment="1">
      <alignment/>
    </xf>
    <xf numFmtId="0" fontId="35" fillId="39" borderId="20" xfId="0" applyFont="1" applyFill="1" applyBorder="1" applyAlignment="1">
      <alignment/>
    </xf>
    <xf numFmtId="0" fontId="31" fillId="39" borderId="17" xfId="0" applyFont="1" applyFill="1" applyBorder="1" applyAlignment="1">
      <alignment/>
    </xf>
    <xf numFmtId="0" fontId="31" fillId="39" borderId="20" xfId="0" applyFont="1" applyFill="1" applyBorder="1" applyAlignment="1">
      <alignment/>
    </xf>
    <xf numFmtId="0" fontId="31" fillId="39" borderId="64" xfId="0" applyFont="1" applyFill="1" applyBorder="1" applyAlignment="1">
      <alignment horizontal="center"/>
    </xf>
    <xf numFmtId="0" fontId="7" fillId="39" borderId="64" xfId="0" applyFont="1" applyFill="1" applyBorder="1" applyAlignment="1">
      <alignment horizontal="center"/>
    </xf>
    <xf numFmtId="0" fontId="31" fillId="39" borderId="18" xfId="0" applyFont="1" applyFill="1" applyBorder="1" applyAlignment="1">
      <alignment/>
    </xf>
    <xf numFmtId="0" fontId="31" fillId="39" borderId="19" xfId="0" applyFont="1" applyFill="1" applyBorder="1" applyAlignment="1">
      <alignment/>
    </xf>
    <xf numFmtId="0" fontId="31" fillId="39" borderId="58" xfId="0" applyFont="1" applyFill="1" applyBorder="1" applyAlignment="1">
      <alignment/>
    </xf>
    <xf numFmtId="0" fontId="31" fillId="39" borderId="17" xfId="0" applyFont="1" applyFill="1" applyBorder="1" applyAlignment="1">
      <alignment/>
    </xf>
    <xf numFmtId="0" fontId="31" fillId="39" borderId="20" xfId="0" applyFont="1" applyFill="1" applyBorder="1" applyAlignment="1">
      <alignment/>
    </xf>
    <xf numFmtId="0" fontId="0" fillId="0" borderId="0" xfId="0" applyFill="1" applyAlignment="1">
      <alignment/>
    </xf>
    <xf numFmtId="0" fontId="30" fillId="39" borderId="21" xfId="0" applyFont="1" applyFill="1" applyBorder="1" applyAlignment="1">
      <alignment/>
    </xf>
    <xf numFmtId="0" fontId="30" fillId="39" borderId="47" xfId="0" applyFont="1" applyFill="1" applyBorder="1" applyAlignment="1">
      <alignment/>
    </xf>
    <xf numFmtId="0" fontId="31" fillId="39" borderId="22" xfId="0" applyFont="1" applyFill="1" applyBorder="1" applyAlignment="1">
      <alignment/>
    </xf>
    <xf numFmtId="0" fontId="31" fillId="39" borderId="23" xfId="0" applyFont="1" applyFill="1" applyBorder="1" applyAlignment="1">
      <alignment/>
    </xf>
    <xf numFmtId="0" fontId="31" fillId="39" borderId="47" xfId="0" applyFont="1" applyFill="1" applyBorder="1" applyAlignment="1">
      <alignment/>
    </xf>
    <xf numFmtId="0" fontId="35" fillId="39" borderId="21" xfId="0" applyFont="1" applyFill="1" applyBorder="1" applyAlignment="1">
      <alignment/>
    </xf>
    <xf numFmtId="0" fontId="35" fillId="39" borderId="23" xfId="0" applyFont="1" applyFill="1" applyBorder="1" applyAlignment="1">
      <alignment/>
    </xf>
    <xf numFmtId="0" fontId="35" fillId="39" borderId="24" xfId="0" applyFont="1" applyFill="1" applyBorder="1" applyAlignment="1">
      <alignment/>
    </xf>
    <xf numFmtId="0" fontId="31" fillId="39" borderId="21" xfId="0" applyFont="1" applyFill="1" applyBorder="1" applyAlignment="1">
      <alignment/>
    </xf>
    <xf numFmtId="0" fontId="31" fillId="39" borderId="24" xfId="0" applyFont="1" applyFill="1" applyBorder="1" applyAlignment="1">
      <alignment/>
    </xf>
    <xf numFmtId="0" fontId="31" fillId="39" borderId="66" xfId="0" applyFont="1" applyFill="1" applyBorder="1" applyAlignment="1">
      <alignment horizontal="center"/>
    </xf>
    <xf numFmtId="0" fontId="7" fillId="39" borderId="66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30" fillId="39" borderId="51" xfId="0" applyFont="1" applyFill="1" applyBorder="1" applyAlignment="1">
      <alignment/>
    </xf>
    <xf numFmtId="0" fontId="30" fillId="39" borderId="61" xfId="0" applyFont="1" applyFill="1" applyBorder="1" applyAlignment="1">
      <alignment/>
    </xf>
    <xf numFmtId="0" fontId="31" fillId="39" borderId="51" xfId="0" applyFont="1" applyFill="1" applyBorder="1" applyAlignment="1">
      <alignment/>
    </xf>
    <xf numFmtId="0" fontId="31" fillId="39" borderId="60" xfId="0" applyFont="1" applyFill="1" applyBorder="1" applyAlignment="1">
      <alignment/>
    </xf>
    <xf numFmtId="0" fontId="31" fillId="39" borderId="62" xfId="0" applyFont="1" applyFill="1" applyBorder="1" applyAlignment="1">
      <alignment/>
    </xf>
    <xf numFmtId="0" fontId="31" fillId="39" borderId="59" xfId="0" applyFont="1" applyFill="1" applyBorder="1" applyAlignment="1">
      <alignment/>
    </xf>
    <xf numFmtId="0" fontId="31" fillId="39" borderId="61" xfId="0" applyFont="1" applyFill="1" applyBorder="1" applyAlignment="1">
      <alignment/>
    </xf>
    <xf numFmtId="0" fontId="35" fillId="39" borderId="51" xfId="0" applyFont="1" applyFill="1" applyBorder="1" applyAlignment="1">
      <alignment/>
    </xf>
    <xf numFmtId="0" fontId="35" fillId="39" borderId="60" xfId="0" applyFont="1" applyFill="1" applyBorder="1" applyAlignment="1">
      <alignment/>
    </xf>
    <xf numFmtId="0" fontId="35" fillId="39" borderId="62" xfId="0" applyFont="1" applyFill="1" applyBorder="1" applyAlignment="1">
      <alignment/>
    </xf>
    <xf numFmtId="0" fontId="31" fillId="39" borderId="56" xfId="0" applyFont="1" applyFill="1" applyBorder="1" applyAlignment="1">
      <alignment horizontal="center"/>
    </xf>
    <xf numFmtId="0" fontId="7" fillId="39" borderId="56" xfId="0" applyFont="1" applyFill="1" applyBorder="1" applyAlignment="1">
      <alignment horizontal="center"/>
    </xf>
    <xf numFmtId="0" fontId="30" fillId="38" borderId="51" xfId="0" applyFont="1" applyFill="1" applyBorder="1" applyAlignment="1">
      <alignment/>
    </xf>
    <xf numFmtId="0" fontId="30" fillId="38" borderId="61" xfId="0" applyFont="1" applyFill="1" applyBorder="1" applyAlignment="1">
      <alignment/>
    </xf>
    <xf numFmtId="0" fontId="31" fillId="38" borderId="51" xfId="0" applyFont="1" applyFill="1" applyBorder="1" applyAlignment="1">
      <alignment/>
    </xf>
    <xf numFmtId="0" fontId="31" fillId="38" borderId="60" xfId="0" applyFont="1" applyFill="1" applyBorder="1" applyAlignment="1">
      <alignment/>
    </xf>
    <xf numFmtId="0" fontId="31" fillId="38" borderId="62" xfId="0" applyFont="1" applyFill="1" applyBorder="1" applyAlignment="1">
      <alignment/>
    </xf>
    <xf numFmtId="0" fontId="31" fillId="38" borderId="59" xfId="0" applyFont="1" applyFill="1" applyBorder="1" applyAlignment="1">
      <alignment/>
    </xf>
    <xf numFmtId="0" fontId="31" fillId="38" borderId="61" xfId="0" applyFont="1" applyFill="1" applyBorder="1" applyAlignment="1">
      <alignment/>
    </xf>
    <xf numFmtId="0" fontId="35" fillId="38" borderId="51" xfId="0" applyFont="1" applyFill="1" applyBorder="1" applyAlignment="1">
      <alignment/>
    </xf>
    <xf numFmtId="0" fontId="35" fillId="38" borderId="60" xfId="0" applyFont="1" applyFill="1" applyBorder="1" applyAlignment="1">
      <alignment/>
    </xf>
    <xf numFmtId="0" fontId="35" fillId="38" borderId="62" xfId="0" applyFont="1" applyFill="1" applyBorder="1" applyAlignment="1">
      <alignment/>
    </xf>
    <xf numFmtId="0" fontId="31" fillId="38" borderId="56" xfId="0" applyFont="1" applyFill="1" applyBorder="1" applyAlignment="1">
      <alignment horizontal="center"/>
    </xf>
    <xf numFmtId="0" fontId="7" fillId="38" borderId="56" xfId="0" applyFont="1" applyFill="1" applyBorder="1" applyAlignment="1">
      <alignment horizontal="center"/>
    </xf>
    <xf numFmtId="0" fontId="30" fillId="38" borderId="76" xfId="0" applyFont="1" applyFill="1" applyBorder="1" applyAlignment="1">
      <alignment/>
    </xf>
    <xf numFmtId="0" fontId="30" fillId="38" borderId="42" xfId="0" applyFont="1" applyFill="1" applyBorder="1" applyAlignment="1">
      <alignment/>
    </xf>
    <xf numFmtId="0" fontId="31" fillId="38" borderId="42" xfId="0" applyFont="1" applyFill="1" applyBorder="1" applyAlignment="1">
      <alignment/>
    </xf>
    <xf numFmtId="0" fontId="31" fillId="38" borderId="36" xfId="0" applyFont="1" applyFill="1" applyBorder="1" applyAlignment="1">
      <alignment/>
    </xf>
    <xf numFmtId="0" fontId="31" fillId="38" borderId="78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5" fillId="38" borderId="42" xfId="0" applyFont="1" applyFill="1" applyBorder="1" applyAlignment="1">
      <alignment/>
    </xf>
    <xf numFmtId="0" fontId="35" fillId="38" borderId="36" xfId="0" applyFont="1" applyFill="1" applyBorder="1" applyAlignment="1">
      <alignment/>
    </xf>
    <xf numFmtId="0" fontId="35" fillId="38" borderId="78" xfId="0" applyFont="1" applyFill="1" applyBorder="1" applyAlignment="1">
      <alignment/>
    </xf>
    <xf numFmtId="0" fontId="31" fillId="38" borderId="75" xfId="0" applyFont="1" applyFill="1" applyBorder="1" applyAlignment="1">
      <alignment horizontal="center"/>
    </xf>
    <xf numFmtId="0" fontId="7" fillId="38" borderId="75" xfId="0" applyFont="1" applyFill="1" applyBorder="1" applyAlignment="1">
      <alignment horizontal="center"/>
    </xf>
    <xf numFmtId="0" fontId="0" fillId="37" borderId="50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31" fillId="38" borderId="13" xfId="0" applyFont="1" applyFill="1" applyBorder="1" applyAlignment="1">
      <alignment/>
    </xf>
    <xf numFmtId="0" fontId="31" fillId="38" borderId="39" xfId="0" applyFont="1" applyFill="1" applyBorder="1" applyAlignment="1">
      <alignment/>
    </xf>
    <xf numFmtId="0" fontId="31" fillId="38" borderId="39" xfId="0" applyFont="1" applyFill="1" applyBorder="1" applyAlignment="1">
      <alignment/>
    </xf>
    <xf numFmtId="0" fontId="31" fillId="38" borderId="40" xfId="0" applyFont="1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31" fillId="38" borderId="86" xfId="0" applyFont="1" applyFill="1" applyBorder="1" applyAlignment="1">
      <alignment/>
    </xf>
    <xf numFmtId="0" fontId="31" fillId="38" borderId="87" xfId="0" applyFont="1" applyFill="1" applyBorder="1" applyAlignment="1">
      <alignment/>
    </xf>
    <xf numFmtId="0" fontId="31" fillId="38" borderId="88" xfId="0" applyFont="1" applyFill="1" applyBorder="1" applyAlignment="1">
      <alignment/>
    </xf>
    <xf numFmtId="0" fontId="31" fillId="38" borderId="81" xfId="0" applyFont="1" applyFill="1" applyBorder="1" applyAlignment="1">
      <alignment/>
    </xf>
    <xf numFmtId="0" fontId="31" fillId="38" borderId="10" xfId="0" applyFont="1" applyFill="1" applyBorder="1" applyAlignment="1">
      <alignment/>
    </xf>
    <xf numFmtId="0" fontId="31" fillId="38" borderId="89" xfId="0" applyFont="1" applyFill="1" applyBorder="1" applyAlignment="1">
      <alignment/>
    </xf>
    <xf numFmtId="0" fontId="31" fillId="38" borderId="90" xfId="0" applyFont="1" applyFill="1" applyBorder="1" applyAlignment="1">
      <alignment/>
    </xf>
    <xf numFmtId="0" fontId="31" fillId="38" borderId="82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31" fillId="39" borderId="13" xfId="0" applyFont="1" applyFill="1" applyBorder="1" applyAlignment="1">
      <alignment/>
    </xf>
    <xf numFmtId="0" fontId="31" fillId="39" borderId="39" xfId="0" applyFont="1" applyFill="1" applyBorder="1" applyAlignment="1">
      <alignment/>
    </xf>
    <xf numFmtId="0" fontId="31" fillId="39" borderId="39" xfId="0" applyFont="1" applyFill="1" applyBorder="1" applyAlignment="1">
      <alignment/>
    </xf>
    <xf numFmtId="0" fontId="31" fillId="39" borderId="40" xfId="0" applyFont="1" applyFill="1" applyBorder="1" applyAlignment="1">
      <alignment/>
    </xf>
    <xf numFmtId="0" fontId="0" fillId="39" borderId="13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31" fillId="39" borderId="86" xfId="0" applyFont="1" applyFill="1" applyBorder="1" applyAlignment="1">
      <alignment/>
    </xf>
    <xf numFmtId="0" fontId="31" fillId="39" borderId="87" xfId="0" applyFont="1" applyFill="1" applyBorder="1" applyAlignment="1">
      <alignment/>
    </xf>
    <xf numFmtId="0" fontId="31" fillId="39" borderId="88" xfId="0" applyFont="1" applyFill="1" applyBorder="1" applyAlignment="1">
      <alignment/>
    </xf>
    <xf numFmtId="0" fontId="31" fillId="39" borderId="81" xfId="0" applyFont="1" applyFill="1" applyBorder="1" applyAlignment="1">
      <alignment/>
    </xf>
    <xf numFmtId="0" fontId="31" fillId="39" borderId="10" xfId="0" applyFont="1" applyFill="1" applyBorder="1" applyAlignment="1">
      <alignment/>
    </xf>
    <xf numFmtId="0" fontId="31" fillId="39" borderId="89" xfId="0" applyFont="1" applyFill="1" applyBorder="1" applyAlignment="1">
      <alignment/>
    </xf>
    <xf numFmtId="0" fontId="31" fillId="39" borderId="90" xfId="0" applyFont="1" applyFill="1" applyBorder="1" applyAlignment="1">
      <alignment/>
    </xf>
    <xf numFmtId="0" fontId="31" fillId="39" borderId="82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31" fillId="38" borderId="51" xfId="0" applyFont="1" applyFill="1" applyBorder="1" applyAlignment="1">
      <alignment/>
    </xf>
    <xf numFmtId="0" fontId="31" fillId="38" borderId="86" xfId="0" applyFont="1" applyFill="1" applyBorder="1" applyAlignment="1">
      <alignment/>
    </xf>
    <xf numFmtId="0" fontId="0" fillId="38" borderId="51" xfId="0" applyFill="1" applyBorder="1" applyAlignment="1">
      <alignment horizontal="center"/>
    </xf>
    <xf numFmtId="0" fontId="0" fillId="38" borderId="60" xfId="0" applyFill="1" applyBorder="1" applyAlignment="1">
      <alignment horizontal="center"/>
    </xf>
    <xf numFmtId="0" fontId="31" fillId="38" borderId="91" xfId="0" applyFont="1" applyFill="1" applyBorder="1" applyAlignment="1">
      <alignment/>
    </xf>
    <xf numFmtId="0" fontId="31" fillId="38" borderId="49" xfId="0" applyFont="1" applyFill="1" applyBorder="1" applyAlignment="1">
      <alignment/>
    </xf>
    <xf numFmtId="0" fontId="31" fillId="38" borderId="70" xfId="0" applyFont="1" applyFill="1" applyBorder="1" applyAlignment="1">
      <alignment/>
    </xf>
    <xf numFmtId="0" fontId="31" fillId="38" borderId="48" xfId="0" applyFont="1" applyFill="1" applyBorder="1" applyAlignment="1">
      <alignment/>
    </xf>
    <xf numFmtId="0" fontId="31" fillId="38" borderId="92" xfId="0" applyFont="1" applyFill="1" applyBorder="1" applyAlignment="1">
      <alignment/>
    </xf>
    <xf numFmtId="0" fontId="31" fillId="38" borderId="25" xfId="0" applyFont="1" applyFill="1" applyBorder="1" applyAlignment="1">
      <alignment/>
    </xf>
    <xf numFmtId="0" fontId="31" fillId="38" borderId="91" xfId="0" applyFont="1" applyFill="1" applyBorder="1" applyAlignment="1">
      <alignment/>
    </xf>
    <xf numFmtId="0" fontId="31" fillId="38" borderId="49" xfId="0" applyFont="1" applyFill="1" applyBorder="1" applyAlignment="1">
      <alignment/>
    </xf>
    <xf numFmtId="0" fontId="31" fillId="38" borderId="70" xfId="0" applyFont="1" applyFill="1" applyBorder="1" applyAlignment="1">
      <alignment/>
    </xf>
    <xf numFmtId="0" fontId="31" fillId="38" borderId="48" xfId="0" applyFont="1" applyFill="1" applyBorder="1" applyAlignment="1">
      <alignment/>
    </xf>
    <xf numFmtId="0" fontId="0" fillId="38" borderId="92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31" fillId="38" borderId="89" xfId="0" applyFont="1" applyFill="1" applyBorder="1" applyAlignment="1">
      <alignment/>
    </xf>
    <xf numFmtId="0" fontId="31" fillId="38" borderId="93" xfId="0" applyFont="1" applyFill="1" applyBorder="1" applyAlignment="1">
      <alignment/>
    </xf>
    <xf numFmtId="0" fontId="31" fillId="38" borderId="12" xfId="0" applyFont="1" applyFill="1" applyBorder="1" applyAlignment="1">
      <alignment/>
    </xf>
    <xf numFmtId="0" fontId="31" fillId="38" borderId="57" xfId="0" applyFont="1" applyFill="1" applyBorder="1" applyAlignment="1">
      <alignment/>
    </xf>
    <xf numFmtId="0" fontId="31" fillId="39" borderId="51" xfId="0" applyFont="1" applyFill="1" applyBorder="1" applyAlignment="1">
      <alignment/>
    </xf>
    <xf numFmtId="0" fontId="31" fillId="39" borderId="86" xfId="0" applyFont="1" applyFill="1" applyBorder="1" applyAlignment="1">
      <alignment/>
    </xf>
    <xf numFmtId="0" fontId="0" fillId="39" borderId="51" xfId="0" applyFill="1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31" fillId="39" borderId="91" xfId="0" applyFont="1" applyFill="1" applyBorder="1" applyAlignment="1">
      <alignment/>
    </xf>
    <xf numFmtId="0" fontId="31" fillId="39" borderId="49" xfId="0" applyFont="1" applyFill="1" applyBorder="1" applyAlignment="1">
      <alignment/>
    </xf>
    <xf numFmtId="0" fontId="31" fillId="39" borderId="70" xfId="0" applyFont="1" applyFill="1" applyBorder="1" applyAlignment="1">
      <alignment/>
    </xf>
    <xf numFmtId="0" fontId="31" fillId="39" borderId="48" xfId="0" applyFont="1" applyFill="1" applyBorder="1" applyAlignment="1">
      <alignment/>
    </xf>
    <xf numFmtId="0" fontId="31" fillId="39" borderId="92" xfId="0" applyFont="1" applyFill="1" applyBorder="1" applyAlignment="1">
      <alignment/>
    </xf>
    <xf numFmtId="0" fontId="31" fillId="39" borderId="25" xfId="0" applyFont="1" applyFill="1" applyBorder="1" applyAlignment="1">
      <alignment/>
    </xf>
    <xf numFmtId="0" fontId="31" fillId="39" borderId="25" xfId="0" applyFont="1" applyFill="1" applyBorder="1" applyAlignment="1">
      <alignment/>
    </xf>
    <xf numFmtId="0" fontId="31" fillId="39" borderId="94" xfId="0" applyFont="1" applyFill="1" applyBorder="1" applyAlignment="1">
      <alignment/>
    </xf>
    <xf numFmtId="0" fontId="31" fillId="39" borderId="95" xfId="0" applyFont="1" applyFill="1" applyBorder="1" applyAlignment="1">
      <alignment/>
    </xf>
    <xf numFmtId="0" fontId="31" fillId="39" borderId="37" xfId="0" applyFont="1" applyFill="1" applyBorder="1" applyAlignment="1">
      <alignment/>
    </xf>
    <xf numFmtId="0" fontId="0" fillId="39" borderId="92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31" fillId="39" borderId="91" xfId="0" applyFont="1" applyFill="1" applyBorder="1" applyAlignment="1">
      <alignment/>
    </xf>
    <xf numFmtId="0" fontId="31" fillId="39" borderId="49" xfId="0" applyFont="1" applyFill="1" applyBorder="1" applyAlignment="1">
      <alignment/>
    </xf>
    <xf numFmtId="0" fontId="31" fillId="39" borderId="70" xfId="0" applyFont="1" applyFill="1" applyBorder="1" applyAlignment="1">
      <alignment/>
    </xf>
    <xf numFmtId="0" fontId="31" fillId="39" borderId="48" xfId="0" applyFont="1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8" fillId="0" borderId="58" xfId="0" applyFont="1" applyBorder="1" applyAlignment="1" applyProtection="1">
      <alignment horizontal="center"/>
      <protection hidden="1"/>
    </xf>
    <xf numFmtId="0" fontId="28" fillId="0" borderId="58" xfId="0" applyFont="1" applyFill="1" applyBorder="1" applyAlignment="1" applyProtection="1">
      <alignment horizontal="center"/>
      <protection hidden="1"/>
    </xf>
    <xf numFmtId="0" fontId="29" fillId="0" borderId="58" xfId="0" applyFont="1" applyFill="1" applyBorder="1" applyAlignment="1" applyProtection="1">
      <alignment horizontal="center" vertical="center"/>
      <protection hidden="1"/>
    </xf>
    <xf numFmtId="0" fontId="29" fillId="0" borderId="17" xfId="0" applyFont="1" applyFill="1" applyBorder="1" applyAlignment="1" applyProtection="1">
      <alignment horizontal="center" vertical="center"/>
      <protection hidden="1"/>
    </xf>
    <xf numFmtId="0" fontId="29" fillId="0" borderId="20" xfId="0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0" fontId="30" fillId="0" borderId="50" xfId="0" applyFont="1" applyFill="1" applyBorder="1" applyAlignment="1" applyProtection="1">
      <alignment horizontal="center"/>
      <protection hidden="1"/>
    </xf>
    <xf numFmtId="0" fontId="30" fillId="0" borderId="37" xfId="0" applyFont="1" applyFill="1" applyBorder="1" applyAlignment="1" applyProtection="1">
      <alignment horizontal="center" vertical="center"/>
      <protection hidden="1"/>
    </xf>
    <xf numFmtId="0" fontId="30" fillId="0" borderId="53" xfId="0" applyFont="1" applyFill="1" applyBorder="1" applyAlignment="1" applyProtection="1">
      <alignment horizontal="center" vertical="center"/>
      <protection hidden="1"/>
    </xf>
    <xf numFmtId="0" fontId="30" fillId="0" borderId="40" xfId="0" applyFont="1" applyFill="1" applyBorder="1" applyAlignment="1" applyProtection="1">
      <alignment horizontal="center" vertical="center"/>
      <protection hidden="1"/>
    </xf>
    <xf numFmtId="0" fontId="30" fillId="0" borderId="53" xfId="0" applyFont="1" applyFill="1" applyBorder="1" applyAlignment="1" applyProtection="1">
      <alignment horizontal="center" vertical="center" wrapText="1"/>
      <protection hidden="1"/>
    </xf>
    <xf numFmtId="0" fontId="30" fillId="0" borderId="39" xfId="0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Fill="1" applyBorder="1" applyAlignment="1" applyProtection="1">
      <alignment horizontal="center" vertical="center" wrapText="1"/>
      <protection hidden="1"/>
    </xf>
    <xf numFmtId="0" fontId="30" fillId="0" borderId="33" xfId="0" applyFont="1" applyFill="1" applyBorder="1" applyAlignment="1" applyProtection="1">
      <alignment horizontal="center" vertical="center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30" fillId="0" borderId="27" xfId="0" applyFont="1" applyFill="1" applyBorder="1" applyAlignment="1" applyProtection="1">
      <alignment horizontal="center" vertical="center"/>
      <protection hidden="1"/>
    </xf>
    <xf numFmtId="0" fontId="30" fillId="0" borderId="95" xfId="0" applyFont="1" applyFill="1" applyBorder="1" applyAlignment="1" applyProtection="1">
      <alignment horizontal="center" vertical="center" wrapText="1"/>
      <protection hidden="1"/>
    </xf>
    <xf numFmtId="2" fontId="31" fillId="0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 textRotation="90"/>
      <protection hidden="1"/>
    </xf>
    <xf numFmtId="0" fontId="7" fillId="0" borderId="50" xfId="0" applyFont="1" applyFill="1" applyBorder="1" applyAlignment="1" applyProtection="1">
      <alignment horizontal="center" vertical="center" textRotation="90"/>
      <protection hidden="1"/>
    </xf>
    <xf numFmtId="0" fontId="31" fillId="36" borderId="26" xfId="0" applyFont="1" applyFill="1" applyBorder="1" applyAlignment="1" applyProtection="1">
      <alignment horizontal="center"/>
      <protection hidden="1"/>
    </xf>
    <xf numFmtId="2" fontId="31" fillId="0" borderId="26" xfId="0" applyNumberFormat="1" applyFont="1" applyFill="1" applyBorder="1" applyAlignment="1" applyProtection="1">
      <alignment horizontal="center" vertical="center"/>
      <protection hidden="1"/>
    </xf>
    <xf numFmtId="2" fontId="31" fillId="0" borderId="43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>
      <alignment horizontal="center"/>
    </xf>
    <xf numFmtId="14" fontId="0" fillId="35" borderId="50" xfId="0" applyNumberFormat="1" applyFont="1" applyFill="1" applyBorder="1" applyAlignment="1">
      <alignment horizontal="center"/>
    </xf>
    <xf numFmtId="14" fontId="0" fillId="35" borderId="25" xfId="0" applyNumberFormat="1" applyFont="1" applyFill="1" applyBorder="1" applyAlignment="1">
      <alignment horizontal="center"/>
    </xf>
    <xf numFmtId="2" fontId="36" fillId="38" borderId="33" xfId="0" applyNumberFormat="1" applyFont="1" applyFill="1" applyBorder="1" applyAlignment="1">
      <alignment horizontal="center" vertical="center"/>
    </xf>
    <xf numFmtId="0" fontId="31" fillId="39" borderId="26" xfId="0" applyFont="1" applyFill="1" applyBorder="1" applyAlignment="1">
      <alignment horizontal="center"/>
    </xf>
    <xf numFmtId="2" fontId="36" fillId="39" borderId="33" xfId="0" applyNumberFormat="1" applyFont="1" applyFill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1" fillId="38" borderId="26" xfId="0" applyFont="1" applyFill="1" applyBorder="1" applyAlignment="1">
      <alignment horizontal="center"/>
    </xf>
    <xf numFmtId="2" fontId="38" fillId="39" borderId="33" xfId="0" applyNumberFormat="1" applyFont="1" applyFill="1" applyBorder="1" applyAlignment="1">
      <alignment horizontal="center" vertical="center"/>
    </xf>
    <xf numFmtId="2" fontId="38" fillId="38" borderId="33" xfId="0" applyNumberFormat="1" applyFont="1" applyFill="1" applyBorder="1" applyAlignment="1">
      <alignment horizontal="center" vertical="center"/>
    </xf>
    <xf numFmtId="2" fontId="36" fillId="38" borderId="26" xfId="0" applyNumberFormat="1" applyFont="1" applyFill="1" applyBorder="1" applyAlignment="1">
      <alignment horizontal="center" vertical="center"/>
    </xf>
    <xf numFmtId="2" fontId="36" fillId="39" borderId="26" xfId="0" applyNumberFormat="1" applyFont="1" applyFill="1" applyBorder="1" applyAlignment="1">
      <alignment horizontal="center" vertical="center"/>
    </xf>
    <xf numFmtId="2" fontId="36" fillId="38" borderId="75" xfId="0" applyNumberFormat="1" applyFont="1" applyFill="1" applyBorder="1" applyAlignment="1">
      <alignment horizontal="center" vertical="center"/>
    </xf>
    <xf numFmtId="2" fontId="38" fillId="39" borderId="26" xfId="0" applyNumberFormat="1" applyFont="1" applyFill="1" applyBorder="1" applyAlignment="1">
      <alignment horizontal="center" vertical="center"/>
    </xf>
    <xf numFmtId="2" fontId="38" fillId="38" borderId="26" xfId="0" applyNumberFormat="1" applyFont="1" applyFill="1" applyBorder="1" applyAlignment="1">
      <alignment horizontal="center" vertical="center"/>
    </xf>
    <xf numFmtId="2" fontId="36" fillId="39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0</xdr:rowOff>
    </xdr:from>
    <xdr:to>
      <xdr:col>25</xdr:col>
      <xdr:colOff>561975</xdr:colOff>
      <xdr:row>4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362075" y="47625"/>
          <a:ext cx="146970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15. Amatieru Līga </a:t>
          </a:r>
        </a:p>
      </xdr:txBody>
    </xdr:sp>
    <xdr:clientData/>
  </xdr:twoCellAnchor>
  <xdr:twoCellAnchor>
    <xdr:from>
      <xdr:col>3</xdr:col>
      <xdr:colOff>114300</xdr:colOff>
      <xdr:row>3</xdr:row>
      <xdr:rowOff>114300</xdr:rowOff>
    </xdr:from>
    <xdr:to>
      <xdr:col>26</xdr:col>
      <xdr:colOff>66675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1438275" y="542925"/>
          <a:ext cx="148304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Silver - Bronze 
</a:t>
          </a:r>
          <a:r>
            <a:rPr lang="en-US" cap="none" sz="4000" b="1" i="0" u="sng" baseline="0">
              <a:solidFill>
                <a:srgbClr val="0000FF"/>
              </a:solidFill>
            </a:rPr>
            <a:t>27.07.2021 - 2 aplis 4 tūre</a:t>
          </a:r>
        </a:p>
      </xdr:txBody>
    </xdr:sp>
    <xdr:clientData/>
  </xdr:twoCellAnchor>
  <xdr:twoCellAnchor>
    <xdr:from>
      <xdr:col>2</xdr:col>
      <xdr:colOff>552450</xdr:colOff>
      <xdr:row>0</xdr:row>
      <xdr:rowOff>19050</xdr:rowOff>
    </xdr:from>
    <xdr:to>
      <xdr:col>5</xdr:col>
      <xdr:colOff>619125</xdr:colOff>
      <xdr:row>9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206692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0</xdr:rowOff>
    </xdr:from>
    <xdr:to>
      <xdr:col>30</xdr:col>
      <xdr:colOff>190500</xdr:colOff>
      <xdr:row>9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0"/>
          <a:ext cx="206692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21</xdr:col>
      <xdr:colOff>514350</xdr:colOff>
      <xdr:row>2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723900" y="0"/>
          <a:ext cx="9410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15. 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Individuālais reitings - SILVER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22</xdr:col>
      <xdr:colOff>209550</xdr:colOff>
      <xdr:row>2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114300" y="0"/>
          <a:ext cx="109537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15. 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Individuālais reitings - BRONZE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zoomScale="60" zoomScaleNormal="60" zoomScalePageLayoutView="0" workbookViewId="0" topLeftCell="B1">
      <selection activeCell="B6" sqref="B6"/>
    </sheetView>
  </sheetViews>
  <sheetFormatPr defaultColWidth="9.140625" defaultRowHeight="12.75"/>
  <cols>
    <col min="1" max="1" width="2.28125" style="0" customWidth="1"/>
    <col min="2" max="2" width="7.57421875" style="0" customWidth="1"/>
    <col min="3" max="5" width="10.00390625" style="0" customWidth="1"/>
    <col min="6" max="6" width="24.8515625" style="0" customWidth="1"/>
    <col min="7" max="7" width="10.421875" style="0" customWidth="1"/>
    <col min="8" max="8" width="9.7109375" style="0" customWidth="1"/>
    <col min="9" max="9" width="9.421875" style="0" customWidth="1"/>
    <col min="10" max="10" width="12.7109375" style="0" customWidth="1"/>
    <col min="11" max="11" width="0" style="0" hidden="1" customWidth="1"/>
    <col min="12" max="12" width="8.28125" style="0" customWidth="1"/>
    <col min="13" max="15" width="0" style="0" hidden="1" customWidth="1"/>
    <col min="16" max="16" width="10.00390625" style="0" customWidth="1"/>
    <col min="17" max="17" width="12.28125" style="0" customWidth="1"/>
    <col min="19" max="21" width="10.00390625" style="0" customWidth="1"/>
    <col min="22" max="22" width="24.8515625" style="0" customWidth="1"/>
    <col min="23" max="23" width="9.421875" style="0" customWidth="1"/>
    <col min="24" max="24" width="11.28125" style="0" customWidth="1"/>
    <col min="25" max="25" width="10.140625" style="0" customWidth="1"/>
    <col min="26" max="26" width="10.57421875" style="0" customWidth="1"/>
    <col min="27" max="27" width="8.140625" style="0" customWidth="1"/>
    <col min="28" max="30" width="0" style="0" hidden="1" customWidth="1"/>
    <col min="31" max="31" width="10.8515625" style="0" customWidth="1"/>
    <col min="32" max="32" width="10.421875" style="0" customWidth="1"/>
  </cols>
  <sheetData>
    <row r="1" spans="1:2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/>
      <c r="T3" s="1"/>
      <c r="U3" s="1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/>
      <c r="T5" s="1"/>
      <c r="U5" s="1"/>
    </row>
    <row r="6" spans="1:21" ht="8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/>
      <c r="T6" s="1"/>
      <c r="U6" s="1"/>
    </row>
    <row r="7" spans="1:31" ht="15.75" customHeight="1">
      <c r="A7" s="1"/>
      <c r="B7" s="729" t="s">
        <v>0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R7" s="730" t="s">
        <v>1</v>
      </c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</row>
    <row r="8" spans="1:31" ht="15.75" customHeight="1">
      <c r="A8" s="1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</row>
    <row r="9" spans="1:31" ht="15.75" customHeight="1">
      <c r="A9" s="1"/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</row>
    <row r="10" spans="1:31" ht="65.25" customHeight="1">
      <c r="A10" s="1"/>
      <c r="B10" s="2" t="s">
        <v>2</v>
      </c>
      <c r="C10" s="3" t="s">
        <v>3</v>
      </c>
      <c r="D10" s="3" t="s">
        <v>4</v>
      </c>
      <c r="E10" s="4" t="s">
        <v>5</v>
      </c>
      <c r="F10" s="5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5" t="s">
        <v>11</v>
      </c>
      <c r="L10" s="6" t="s">
        <v>12</v>
      </c>
      <c r="M10" s="5" t="s">
        <v>13</v>
      </c>
      <c r="N10" s="3" t="s">
        <v>14</v>
      </c>
      <c r="O10" s="3" t="s">
        <v>15</v>
      </c>
      <c r="P10" s="7" t="s">
        <v>16</v>
      </c>
      <c r="R10" s="2" t="s">
        <v>2</v>
      </c>
      <c r="S10" s="3" t="s">
        <v>3</v>
      </c>
      <c r="T10" s="3" t="s">
        <v>4</v>
      </c>
      <c r="U10" s="4" t="s">
        <v>5</v>
      </c>
      <c r="V10" s="5" t="s">
        <v>6</v>
      </c>
      <c r="W10" s="3" t="s">
        <v>7</v>
      </c>
      <c r="X10" s="3" t="s">
        <v>17</v>
      </c>
      <c r="Y10" s="3" t="s">
        <v>18</v>
      </c>
      <c r="Z10" s="3" t="s">
        <v>19</v>
      </c>
      <c r="AA10" s="6" t="s">
        <v>12</v>
      </c>
      <c r="AB10" s="5" t="s">
        <v>13</v>
      </c>
      <c r="AC10" s="5" t="s">
        <v>14</v>
      </c>
      <c r="AD10" s="3" t="s">
        <v>15</v>
      </c>
      <c r="AE10" s="7" t="s">
        <v>16</v>
      </c>
    </row>
    <row r="11" spans="1:33" ht="39.75" customHeight="1">
      <c r="A11" s="1"/>
      <c r="B11" s="8">
        <v>1</v>
      </c>
      <c r="C11" s="9">
        <v>8</v>
      </c>
      <c r="D11" s="9">
        <v>8</v>
      </c>
      <c r="E11" s="10">
        <f aca="true" t="shared" si="0" ref="E11:E19">C11+D11</f>
        <v>16</v>
      </c>
      <c r="F11" s="11" t="str">
        <f>Punkti!A20</f>
        <v>Sun Ball</v>
      </c>
      <c r="G11" s="11">
        <v>2</v>
      </c>
      <c r="H11" s="12">
        <f>Punkti!BW20</f>
        <v>26</v>
      </c>
      <c r="I11" s="12">
        <f>Punkti!BX20</f>
        <v>8</v>
      </c>
      <c r="J11" s="12">
        <f>Rezultati!BY44+Rezultati!BY45+Rezultati!BY46+Rezultati!BY47+Rezultati!BY48+Rezultati!BY49+Rezultati!BY50</f>
        <v>9293</v>
      </c>
      <c r="K11" s="13">
        <v>6</v>
      </c>
      <c r="L11" s="14">
        <f aca="true" t="shared" si="1" ref="L11:L19">H11+I11</f>
        <v>34</v>
      </c>
      <c r="M11" s="14"/>
      <c r="N11" s="15">
        <f>Rezultati!BZ44+Rezultati!BZ45+Rezultati!BZ46+Rezultati!BZ47+Rezultati!BZ48+Rezultati!BZ49+Rezultati!BZ50</f>
        <v>48</v>
      </c>
      <c r="O11" s="16">
        <v>175.26</v>
      </c>
      <c r="P11" s="16">
        <f>Rezultati!CA44</f>
        <v>193.60416666666666</v>
      </c>
      <c r="Q11" s="731" t="s">
        <v>20</v>
      </c>
      <c r="R11" s="8">
        <v>1</v>
      </c>
      <c r="S11" s="9">
        <v>8</v>
      </c>
      <c r="T11" s="9">
        <v>1</v>
      </c>
      <c r="U11" s="10">
        <f aca="true" t="shared" si="2" ref="U11:U19">S11+T11</f>
        <v>9</v>
      </c>
      <c r="V11" s="11" t="str">
        <f>Punkti!A32</f>
        <v>VissParBoulingu.lv</v>
      </c>
      <c r="W11" s="11">
        <v>2</v>
      </c>
      <c r="X11" s="12">
        <f>Punkti!BW32</f>
        <v>32</v>
      </c>
      <c r="Y11" s="12">
        <f>Punkti!BX32</f>
        <v>8</v>
      </c>
      <c r="Z11" s="12">
        <f>Rezultati!BY72+Rezultati!BY73+Rezultati!BY74+Rezultati!BY75+Rezultati!BY76+Rezultati!BY77+Rezultati!BY78</f>
        <v>7367</v>
      </c>
      <c r="AA11" s="14">
        <f aca="true" t="shared" si="3" ref="AA11:AA19">X11+Y11</f>
        <v>40</v>
      </c>
      <c r="AB11" s="14"/>
      <c r="AC11" s="14">
        <f>Rezultati!BZ72+Rezultati!BZ73+Rezultati!BZ74+Rezultati!BZ75+Rezultati!BZ76+Rezultati!BZ77+Rezultati!BZ78</f>
        <v>48</v>
      </c>
      <c r="AD11" s="15">
        <v>156.13</v>
      </c>
      <c r="AE11" s="16">
        <f>Rezultati!CA72</f>
        <v>153.47916666666666</v>
      </c>
      <c r="AF11" s="732" t="s">
        <v>21</v>
      </c>
      <c r="AG11" s="733"/>
    </row>
    <row r="12" spans="1:33" ht="39.75" customHeight="1">
      <c r="A12" s="1"/>
      <c r="B12" s="17">
        <v>2</v>
      </c>
      <c r="C12" s="18">
        <v>7</v>
      </c>
      <c r="D12" s="18">
        <v>2</v>
      </c>
      <c r="E12" s="19">
        <f t="shared" si="0"/>
        <v>9</v>
      </c>
      <c r="F12" s="20" t="str">
        <f>Punkti!A26</f>
        <v>SIB</v>
      </c>
      <c r="G12" s="20">
        <v>2</v>
      </c>
      <c r="H12" s="20">
        <f>Punkti!BW26</f>
        <v>24</v>
      </c>
      <c r="I12" s="20">
        <f>Punkti!BX26</f>
        <v>6</v>
      </c>
      <c r="J12" s="20">
        <f>Rezultati!BY65+Rezultati!BY66+Rezultati!BY67+Rezultati!BY68+Rezultati!BY69+Rezultati!BY70+Rezultati!BY71</f>
        <v>9093</v>
      </c>
      <c r="K12" s="21"/>
      <c r="L12" s="22">
        <f t="shared" si="1"/>
        <v>30</v>
      </c>
      <c r="M12" s="22"/>
      <c r="N12" s="23"/>
      <c r="O12" s="24"/>
      <c r="P12" s="24">
        <f>Rezultati!CA65</f>
        <v>189.4375</v>
      </c>
      <c r="Q12" s="731" t="s">
        <v>20</v>
      </c>
      <c r="R12" s="17">
        <v>2</v>
      </c>
      <c r="S12" s="18">
        <v>7</v>
      </c>
      <c r="T12" s="18">
        <v>1</v>
      </c>
      <c r="U12" s="19">
        <f t="shared" si="2"/>
        <v>8</v>
      </c>
      <c r="V12" s="20" t="str">
        <f>Punkti!A44</f>
        <v>Zaļie Pumpuri</v>
      </c>
      <c r="W12" s="20">
        <v>2</v>
      </c>
      <c r="X12" s="20">
        <f>Punkti!BW44</f>
        <v>26</v>
      </c>
      <c r="Y12" s="20">
        <f>Punkti!BX44</f>
        <v>8</v>
      </c>
      <c r="Z12" s="20">
        <f>Rezultati!BY101+Rezultati!BY102+Rezultati!BY103+Rezultati!BY104+Rezultati!BY105+Rezultati!BY106+Rezultati!BY107</f>
        <v>6493</v>
      </c>
      <c r="AA12" s="22">
        <f t="shared" si="3"/>
        <v>34</v>
      </c>
      <c r="AB12" s="22"/>
      <c r="AC12" s="22">
        <f>Rezultati!BZ101+Rezultati!BZ102+Rezultati!BZ103+Rezultati!BZ104+Rezultati!BZ105+Rezultati!BZ106+Rezultati!BZ107</f>
        <v>48</v>
      </c>
      <c r="AD12" s="23">
        <v>129.42</v>
      </c>
      <c r="AE12" s="24">
        <f>Rezultati!CA101</f>
        <v>135.27083333333334</v>
      </c>
      <c r="AF12" s="732" t="s">
        <v>21</v>
      </c>
      <c r="AG12" s="733"/>
    </row>
    <row r="13" spans="1:33" ht="39.75" customHeight="1">
      <c r="A13" s="1"/>
      <c r="B13" s="17">
        <v>3</v>
      </c>
      <c r="C13" s="18">
        <v>6</v>
      </c>
      <c r="D13" s="18">
        <v>7</v>
      </c>
      <c r="E13" s="19">
        <f t="shared" si="0"/>
        <v>13</v>
      </c>
      <c r="F13" s="20" t="str">
        <f>Punkti!A29</f>
        <v>Wolverine</v>
      </c>
      <c r="G13" s="20">
        <v>2</v>
      </c>
      <c r="H13" s="20">
        <f>Punkti!BW29</f>
        <v>18</v>
      </c>
      <c r="I13" s="20">
        <f>Punkti!BX29</f>
        <v>4</v>
      </c>
      <c r="J13" s="20">
        <f>Rezultati!BY58+Rezultati!BY59+Rezultati!BY60+Rezultati!BY61+Rezultati!BY62+Rezultati!BY63+Rezultati!BY64</f>
        <v>8367</v>
      </c>
      <c r="K13" s="21">
        <v>7</v>
      </c>
      <c r="L13" s="22">
        <f t="shared" si="1"/>
        <v>22</v>
      </c>
      <c r="M13" s="22"/>
      <c r="N13" s="23">
        <v>0</v>
      </c>
      <c r="O13" s="24">
        <v>0</v>
      </c>
      <c r="P13" s="24">
        <f>Rezultati!CA58</f>
        <v>174.3125</v>
      </c>
      <c r="R13" s="17">
        <v>3</v>
      </c>
      <c r="S13" s="18">
        <v>6</v>
      </c>
      <c r="T13" s="18">
        <v>2</v>
      </c>
      <c r="U13" s="19">
        <f t="shared" si="2"/>
        <v>8</v>
      </c>
      <c r="V13" s="20" t="str">
        <f>Punkti!A35</f>
        <v>JBP</v>
      </c>
      <c r="W13" s="20">
        <v>2</v>
      </c>
      <c r="X13" s="20">
        <f>Punkti!BW35</f>
        <v>26</v>
      </c>
      <c r="Y13" s="20">
        <f>Punkti!BX35</f>
        <v>6</v>
      </c>
      <c r="Z13" s="20">
        <f>Rezultati!BY79+Rezultati!BY80+Rezultati!BY81+Rezultati!BY82+Rezultati!BY83+Rezultati!BY84+Rezultati!BY85</f>
        <v>7482</v>
      </c>
      <c r="AA13" s="22">
        <f t="shared" si="3"/>
        <v>32</v>
      </c>
      <c r="AB13" s="22"/>
      <c r="AC13" s="22">
        <f>Rezultati!BZ79+Rezultati!BZ80+Rezultati!BZ81+Rezultati!BZ82+Rezultati!BZ83+Rezultati!BZ84+Rezultati!BZ85</f>
        <v>48</v>
      </c>
      <c r="AD13" s="23">
        <v>132.72</v>
      </c>
      <c r="AE13" s="24">
        <f>Rezultati!CA79</f>
        <v>155.875</v>
      </c>
      <c r="AG13" s="733"/>
    </row>
    <row r="14" spans="1:35" ht="39.75" customHeight="1">
      <c r="A14" s="1"/>
      <c r="B14" s="25">
        <v>4</v>
      </c>
      <c r="C14" s="26">
        <v>5</v>
      </c>
      <c r="D14" s="26">
        <v>5</v>
      </c>
      <c r="E14" s="27">
        <f t="shared" si="0"/>
        <v>10</v>
      </c>
      <c r="F14" s="28" t="str">
        <f>Punkti!A8</f>
        <v>Korness</v>
      </c>
      <c r="G14" s="28">
        <v>1</v>
      </c>
      <c r="H14" s="28">
        <f>Punkti!BW8</f>
        <v>16</v>
      </c>
      <c r="I14" s="28">
        <f>Punkti!BX8</f>
        <v>4</v>
      </c>
      <c r="J14" s="28">
        <f>Rezultati!BY13+Rezultati!BY14+Rezultati!BY15+Rezultati!BY16+Rezultati!BY17+Rezultati!BY18+Rezultati!BY19</f>
        <v>6169</v>
      </c>
      <c r="K14" s="29">
        <v>6</v>
      </c>
      <c r="L14" s="30">
        <f t="shared" si="1"/>
        <v>20</v>
      </c>
      <c r="M14" s="30"/>
      <c r="N14" s="31">
        <f>Rezultati!BZ13+Rezultati!BZ14+Rezultati!BZ15+Rezultati!BZ16+Rezultati!BZ17+Rezultati!BZ18+Rezultati!BZ19</f>
        <v>36</v>
      </c>
      <c r="O14" s="32">
        <v>169.08</v>
      </c>
      <c r="P14" s="32">
        <f>Rezultati!CA13</f>
        <v>171.36111111111111</v>
      </c>
      <c r="R14" s="25">
        <v>4</v>
      </c>
      <c r="S14" s="26">
        <v>5</v>
      </c>
      <c r="T14" s="26">
        <v>0</v>
      </c>
      <c r="U14" s="27">
        <f t="shared" si="2"/>
        <v>5</v>
      </c>
      <c r="V14" s="28" t="str">
        <f>Punkti!A38</f>
        <v>Wii sports resort</v>
      </c>
      <c r="W14" s="33">
        <v>2</v>
      </c>
      <c r="X14" s="28">
        <f>Punkti!BW38</f>
        <v>16</v>
      </c>
      <c r="Y14" s="28">
        <f>Punkti!BX38</f>
        <v>4</v>
      </c>
      <c r="Z14" s="28">
        <f>Rezultati!BY86+Rezultati!BY87+Rezultati!BY88+Rezultati!BY89+Rezultati!BY90+Rezultati!BY91+Rezultati!BY92</f>
        <v>6155</v>
      </c>
      <c r="AA14" s="30">
        <f t="shared" si="3"/>
        <v>20</v>
      </c>
      <c r="AB14" s="30"/>
      <c r="AC14" s="30">
        <f>Rezultati!BZ86+Rezultati!BZ87+Rezultati!BZ88+Rezultati!BZ89+Rezultati!BZ90+Rezultati!BZ91+Rezultati!BZ92</f>
        <v>48</v>
      </c>
      <c r="AD14" s="31">
        <v>156.27</v>
      </c>
      <c r="AE14" s="32">
        <f>Rezultati!CA86</f>
        <v>128.22916666666666</v>
      </c>
      <c r="AG14" s="733"/>
      <c r="AI14" s="34"/>
    </row>
    <row r="15" spans="1:31" ht="39.75" customHeight="1">
      <c r="A15" s="1"/>
      <c r="B15" s="25">
        <v>5</v>
      </c>
      <c r="C15" s="26">
        <v>4</v>
      </c>
      <c r="D15" s="26">
        <v>2</v>
      </c>
      <c r="E15" s="27">
        <f t="shared" si="0"/>
        <v>6</v>
      </c>
      <c r="F15" s="28" t="str">
        <f>Punkti!A23</f>
        <v>Bowling Sharks</v>
      </c>
      <c r="G15" s="28">
        <v>2</v>
      </c>
      <c r="H15" s="28">
        <f>Punkti!BW23</f>
        <v>16</v>
      </c>
      <c r="I15" s="28">
        <f>Punkti!BX23</f>
        <v>4</v>
      </c>
      <c r="J15" s="28">
        <f>Rezultati!BY51+Rezultati!BY52+Rezultati!BY53+Rezultati!BY54+Rezultati!BY55+Rezultati!BY56+Rezultati!BY57</f>
        <v>7564</v>
      </c>
      <c r="K15" s="29">
        <v>7</v>
      </c>
      <c r="L15" s="30">
        <f t="shared" si="1"/>
        <v>20</v>
      </c>
      <c r="M15" s="30"/>
      <c r="N15" s="31">
        <f>Rezultati!BZ51+Rezultati!BZ52+Rezultati!BZ53+Rezultati!BZ54+Rezultati!BZ55+Rezultati!BZ56+Rezultati!BZ57</f>
        <v>48</v>
      </c>
      <c r="O15" s="32">
        <v>162.19</v>
      </c>
      <c r="P15" s="32">
        <f>Rezultati!CA51</f>
        <v>157.58333333333334</v>
      </c>
      <c r="R15" s="25">
        <v>5</v>
      </c>
      <c r="S15" s="26">
        <v>4</v>
      </c>
      <c r="T15" s="26">
        <v>4</v>
      </c>
      <c r="U15" s="27">
        <f t="shared" si="2"/>
        <v>8</v>
      </c>
      <c r="V15" s="28" t="str">
        <f>Punkti!A50</f>
        <v>Nopietni</v>
      </c>
      <c r="W15" s="33">
        <v>1</v>
      </c>
      <c r="X15" s="28">
        <f>Punkti!BW50</f>
        <v>14</v>
      </c>
      <c r="Y15" s="28">
        <f>Punkti!BX50</f>
        <v>4</v>
      </c>
      <c r="Z15" s="28">
        <f>Rezultati!BY115+Rezultati!BY116+Rezultati!BY117+Rezultati!BY118+Rezultati!BY120+Rezultati!BY121+Rezultati!BY122+Rezultati!BY119</f>
        <v>5255</v>
      </c>
      <c r="AA15" s="30">
        <f t="shared" si="3"/>
        <v>18</v>
      </c>
      <c r="AB15" s="30"/>
      <c r="AC15" s="30">
        <f>Rezultati!BZ115+Rezultati!BZ116+Rezultati!BZ117+Rezultati!BZ118+Rezultati!BZ119+Rezultati!BZ120+Rezultati!BZ121+Rezultati!BZ122</f>
        <v>36</v>
      </c>
      <c r="AD15" s="31">
        <v>135.94</v>
      </c>
      <c r="AE15" s="32">
        <f>Rezultati!CA115</f>
        <v>145.97222222222223</v>
      </c>
    </row>
    <row r="16" spans="1:31" ht="39.75" customHeight="1">
      <c r="A16" s="1"/>
      <c r="B16" s="25">
        <v>6</v>
      </c>
      <c r="C16" s="26">
        <v>3</v>
      </c>
      <c r="D16" s="26">
        <v>1</v>
      </c>
      <c r="E16" s="27">
        <f t="shared" si="0"/>
        <v>4</v>
      </c>
      <c r="F16" s="28" t="str">
        <f>Punkti!A17</f>
        <v>NB Ledijas</v>
      </c>
      <c r="G16" s="28">
        <v>2</v>
      </c>
      <c r="H16" s="28">
        <f>Punkti!BW17</f>
        <v>12</v>
      </c>
      <c r="I16" s="28">
        <f>Punkti!BX17</f>
        <v>2</v>
      </c>
      <c r="J16" s="28">
        <f>Rezultati!BY37+Rezultati!BY38+Rezultati!BY39+Rezultati!BY40+Rezultati!BY41+Rezultati!BY42+Rezultati!BY43</f>
        <v>6070</v>
      </c>
      <c r="K16" s="29">
        <v>7</v>
      </c>
      <c r="L16" s="30">
        <f t="shared" si="1"/>
        <v>14</v>
      </c>
      <c r="M16" s="30"/>
      <c r="N16" s="31">
        <f>Rezultati!BZ37+Rezultati!BZ38+Rezultati!BZ39+Rezultati!BZ40+Rezultati!BZ41+Rezultati!BZ42+Rezultati!BZ43</f>
        <v>36</v>
      </c>
      <c r="O16" s="32">
        <v>155.52</v>
      </c>
      <c r="P16" s="32">
        <f>Rezultati!CA37</f>
        <v>168.61111111111111</v>
      </c>
      <c r="Q16" s="35"/>
      <c r="R16" s="25">
        <v>6</v>
      </c>
      <c r="S16" s="26">
        <v>3</v>
      </c>
      <c r="T16" s="26">
        <v>5</v>
      </c>
      <c r="U16" s="27">
        <f t="shared" si="2"/>
        <v>8</v>
      </c>
      <c r="V16" s="28" t="str">
        <f>Punkti!A47</f>
        <v>RTU</v>
      </c>
      <c r="W16" s="28">
        <v>1</v>
      </c>
      <c r="X16" s="28">
        <f>Punkti!BW47</f>
        <v>8</v>
      </c>
      <c r="Y16" s="28">
        <f>Punkti!BX47</f>
        <v>2</v>
      </c>
      <c r="Z16" s="28">
        <f>Rezultati!BY108+Rezultati!BY109+Rezultati!BY110+Rezultati!BY111+Rezultati!BY112+Rezultati!BY113+Rezultati!BY114</f>
        <v>5116</v>
      </c>
      <c r="AA16" s="30">
        <f t="shared" si="3"/>
        <v>10</v>
      </c>
      <c r="AB16" s="30"/>
      <c r="AC16" s="30">
        <f>Rezultati!BZ108+Rezultati!BZ109+Rezultati!BZ110+Rezultati!BZ111+Rezultati!BZ112+Rezultati!BZ113+Rezultati!BZ114</f>
        <v>36</v>
      </c>
      <c r="AD16" s="31">
        <v>143.88</v>
      </c>
      <c r="AE16" s="32">
        <f>Rezultati!CA108</f>
        <v>142.11111111111111</v>
      </c>
    </row>
    <row r="17" spans="1:31" ht="39.75" customHeight="1">
      <c r="A17" s="1"/>
      <c r="B17" s="25">
        <v>7</v>
      </c>
      <c r="C17" s="26">
        <v>2</v>
      </c>
      <c r="D17" s="26">
        <v>6</v>
      </c>
      <c r="E17" s="27">
        <f t="shared" si="0"/>
        <v>8</v>
      </c>
      <c r="F17" s="28" t="str">
        <f>Punkti!A5</f>
        <v>X X X</v>
      </c>
      <c r="G17" s="28">
        <v>2</v>
      </c>
      <c r="H17" s="28">
        <f>Punkti!BW5</f>
        <v>4</v>
      </c>
      <c r="I17" s="28">
        <f>Punkti!BX5</f>
        <v>2</v>
      </c>
      <c r="J17" s="28">
        <f>Rezultati!BY4+Rezultati!BY5+Rezultati!BY6+Rezultati!BY7+Rezultati!BY8+Rezultati!BY12+Rezultati!BY11+Rezultati!BY9+Rezultati!BY10</f>
        <v>3982</v>
      </c>
      <c r="K17" s="29">
        <v>7</v>
      </c>
      <c r="L17" s="30">
        <f t="shared" si="1"/>
        <v>6</v>
      </c>
      <c r="M17" s="30"/>
      <c r="N17" s="31">
        <f>Rezultati!BZ4+Rezultati!BZ5+Rezultati!BZ6+Rezultati!BZ7+Rezultati!BZ8+Rezultati!BZ11+Rezultati!BZ12</f>
        <v>24</v>
      </c>
      <c r="O17" s="32">
        <v>142.3</v>
      </c>
      <c r="P17" s="32">
        <f>Rezultati!CA4</f>
        <v>165.91666666666666</v>
      </c>
      <c r="Q17" s="35"/>
      <c r="R17" s="25">
        <v>7</v>
      </c>
      <c r="S17" s="26">
        <v>2</v>
      </c>
      <c r="T17" s="26">
        <v>3</v>
      </c>
      <c r="U17" s="27">
        <f t="shared" si="2"/>
        <v>5</v>
      </c>
      <c r="V17" s="28" t="str">
        <f>Punkti!A53</f>
        <v>Lursoft</v>
      </c>
      <c r="W17" s="28">
        <v>2</v>
      </c>
      <c r="X17" s="28">
        <f>Punkti!BW53</f>
        <v>4</v>
      </c>
      <c r="Y17" s="28">
        <f>Punkti!BX53</f>
        <v>0</v>
      </c>
      <c r="Z17" s="28">
        <f>Rezultati!BY123+Rezultati!BY124+Rezultati!BY125+Rezultati!BY126+Rezultati!BY127+Rezultati!BY128+Rezultati!BY129+Rezultati!BY130+Rezultati!BY131+Rezultati!BY132+Rezultati!BY133+Rezultati!BY134+Rezultati!BY135</f>
        <v>6509</v>
      </c>
      <c r="AA17" s="30">
        <f t="shared" si="3"/>
        <v>4</v>
      </c>
      <c r="AB17" s="30"/>
      <c r="AC17" s="30">
        <v>0</v>
      </c>
      <c r="AD17" s="31">
        <v>0</v>
      </c>
      <c r="AE17" s="32">
        <f>Rezultati!CA123</f>
        <v>135.60416666666666</v>
      </c>
    </row>
    <row r="18" spans="1:31" ht="39.75" customHeight="1">
      <c r="A18" s="1"/>
      <c r="B18" s="36">
        <v>8</v>
      </c>
      <c r="C18" s="37">
        <v>1</v>
      </c>
      <c r="D18" s="37">
        <v>4</v>
      </c>
      <c r="E18" s="38">
        <f t="shared" si="0"/>
        <v>5</v>
      </c>
      <c r="F18" s="39" t="str">
        <f>Punkti!A11</f>
        <v>ALDENS Holding</v>
      </c>
      <c r="G18" s="39">
        <v>1</v>
      </c>
      <c r="H18" s="39">
        <f>Punkti!BW11</f>
        <v>4</v>
      </c>
      <c r="I18" s="39">
        <f>Punkti!BX11</f>
        <v>0</v>
      </c>
      <c r="J18" s="39">
        <f>Rezultati!BY20+Rezultati!BY21+Rezultati!BY22+Rezultati!BY23+Rezultati!BY24+Rezultati!BY26+Rezultati!BY29+Rezultati!BY25+Rezultati!BY27+Rezultati!BY28</f>
        <v>4122</v>
      </c>
      <c r="K18" s="40">
        <v>7</v>
      </c>
      <c r="L18" s="41">
        <f t="shared" si="1"/>
        <v>4</v>
      </c>
      <c r="M18" s="41"/>
      <c r="N18" s="42">
        <f>Rezultati!BZ29+Rezultati!BZ26+Rezultati!BZ25+Rezultati!BZ24+Rezultati!BZ23+Rezultati!BZ22+Rezultati!BZ21+Rezultati!BZ20</f>
        <v>24</v>
      </c>
      <c r="O18" s="43">
        <v>167.05</v>
      </c>
      <c r="P18" s="43">
        <f>Rezultati!CA20</f>
        <v>171.75</v>
      </c>
      <c r="Q18" s="731" t="s">
        <v>22</v>
      </c>
      <c r="R18" s="25">
        <v>8</v>
      </c>
      <c r="S18" s="26">
        <v>1</v>
      </c>
      <c r="T18" s="26">
        <v>0</v>
      </c>
      <c r="U18" s="27">
        <f t="shared" si="2"/>
        <v>1</v>
      </c>
      <c r="V18" s="28" t="str">
        <f>Punkti!BV56</f>
        <v>Molotov</v>
      </c>
      <c r="W18" s="28">
        <v>2</v>
      </c>
      <c r="X18" s="28">
        <f>Punkti!BW56</f>
        <v>2</v>
      </c>
      <c r="Y18" s="28">
        <f>Punkti!BX56</f>
        <v>0</v>
      </c>
      <c r="Z18" s="28">
        <f>Rezultati!BY136+Rezultati!BY137+Rezultati!BY138+Rezultati!BY139+Rezultati!BY140+Rezultati!BY141</f>
        <v>4359</v>
      </c>
      <c r="AA18" s="30">
        <f t="shared" si="3"/>
        <v>2</v>
      </c>
      <c r="AB18" s="30"/>
      <c r="AC18" s="30"/>
      <c r="AD18" s="31"/>
      <c r="AE18" s="32">
        <f>Rezultati!CA136</f>
        <v>121.08333333333333</v>
      </c>
    </row>
    <row r="19" spans="2:31" ht="39" customHeight="1">
      <c r="B19" s="44">
        <v>9</v>
      </c>
      <c r="C19" s="45">
        <v>1</v>
      </c>
      <c r="D19" s="45">
        <v>3</v>
      </c>
      <c r="E19" s="46">
        <f t="shared" si="0"/>
        <v>4</v>
      </c>
      <c r="F19" s="47" t="str">
        <f>Punkti!A14</f>
        <v>Amberfish</v>
      </c>
      <c r="G19" s="47">
        <v>2</v>
      </c>
      <c r="H19" s="47">
        <f>Punkti!BW14</f>
        <v>0</v>
      </c>
      <c r="I19" s="47">
        <f>Punkti!BX14</f>
        <v>0</v>
      </c>
      <c r="J19" s="47">
        <f>Rezultati!BY30+Rezultati!BY31+Rezultati!BY32+Rezultati!BY33+Rezultati!BY34+Rezultati!BY35+Rezultati!BY36</f>
        <v>7464</v>
      </c>
      <c r="K19" s="48">
        <v>7</v>
      </c>
      <c r="L19" s="49">
        <f t="shared" si="1"/>
        <v>0</v>
      </c>
      <c r="M19" s="49"/>
      <c r="N19" s="50">
        <f>Rezultati!BZ30+Rezultati!BZ31+Rezultati!BZ32+Rezultati!BZ33+Rezultati!BZ34+Rezultati!BZ35+Rezultati!BZ36</f>
        <v>48</v>
      </c>
      <c r="O19" s="51">
        <v>157.78</v>
      </c>
      <c r="P19" s="51">
        <f>Rezultati!CA30</f>
        <v>155.5</v>
      </c>
      <c r="Q19" s="731" t="s">
        <v>22</v>
      </c>
      <c r="R19" s="44">
        <v>9</v>
      </c>
      <c r="S19" s="45">
        <v>1</v>
      </c>
      <c r="T19" s="45">
        <v>6</v>
      </c>
      <c r="U19" s="46">
        <f t="shared" si="2"/>
        <v>7</v>
      </c>
      <c r="V19" s="47" t="str">
        <f>Punkti!A41</f>
        <v>Team Rocket</v>
      </c>
      <c r="W19" s="47">
        <v>2</v>
      </c>
      <c r="X19" s="47">
        <f>Punkti!BW41</f>
        <v>0</v>
      </c>
      <c r="Y19" s="47">
        <f>Punkti!BX41</f>
        <v>0</v>
      </c>
      <c r="Z19" s="47">
        <f>Rezultati!BY93+Rezultati!BY94+Rezultati!BY95+Rezultati!BY96+Rezultati!BY97+Rezultati!BY98+Rezultati!BY100+Rezultati!BY99</f>
        <v>0</v>
      </c>
      <c r="AA19" s="49">
        <f t="shared" si="3"/>
        <v>0</v>
      </c>
      <c r="AB19" s="52"/>
      <c r="AC19" s="52">
        <f>Rezultati!BZ93+Rezultati!BZ94+Rezultati!BZ95+Rezultati!BZ96+Rezultati!BZ97+Rezultati!BZ98+Rezultati!BZ100</f>
        <v>0</v>
      </c>
      <c r="AD19" s="53">
        <v>155.48</v>
      </c>
      <c r="AE19" s="51" t="e">
        <f>Rezultati!CA93</f>
        <v>#DIV/0!</v>
      </c>
    </row>
  </sheetData>
  <sheetProtection selectLockedCells="1" selectUnlockedCells="1"/>
  <mergeCells count="6">
    <mergeCell ref="B7:P9"/>
    <mergeCell ref="R7:AE9"/>
    <mergeCell ref="Q11:Q12"/>
    <mergeCell ref="AF11:AF12"/>
    <mergeCell ref="AG11:AG14"/>
    <mergeCell ref="Q18:Q19"/>
  </mergeCells>
  <printOptions/>
  <pageMargins left="0.2361111111111111" right="0.31527777777777777" top="0.9840277777777777" bottom="0.9840277777777777" header="0.5118055555555555" footer="0.5118055555555555"/>
  <pageSetup horizontalDpi="300" verticalDpi="300" orientation="landscape" paperSize="9" scale="55"/>
  <colBreaks count="1" manualBreakCount="1">
    <brk id="3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8"/>
  <sheetViews>
    <sheetView tabSelected="1" zoomScale="80" zoomScaleNormal="80" zoomScaleSheetLayoutView="80" zoomScalePageLayoutView="0" workbookViewId="0" topLeftCell="E28">
      <selection activeCell="V17" sqref="V17"/>
    </sheetView>
  </sheetViews>
  <sheetFormatPr defaultColWidth="9.140625" defaultRowHeight="12.75"/>
  <cols>
    <col min="1" max="1" width="6.7109375" style="0" customWidth="1"/>
    <col min="2" max="2" width="8.00390625" style="54" customWidth="1"/>
    <col min="3" max="3" width="27.57421875" style="55" customWidth="1"/>
    <col min="4" max="4" width="30.00390625" style="54" customWidth="1"/>
    <col min="5" max="6" width="10.00390625" style="54" customWidth="1"/>
    <col min="7" max="7" width="10.28125" style="54" customWidth="1"/>
    <col min="8" max="10" width="0" style="54" hidden="1" customWidth="1"/>
    <col min="11" max="11" width="5.7109375" style="0" customWidth="1"/>
    <col min="12" max="12" width="8.57421875" style="0" customWidth="1"/>
    <col min="13" max="13" width="11.28125" style="0" customWidth="1"/>
    <col min="14" max="19" width="0" style="0" hidden="1" customWidth="1"/>
    <col min="20" max="20" width="5.7109375" style="0" customWidth="1"/>
    <col min="21" max="21" width="10.421875" style="0" customWidth="1"/>
    <col min="22" max="22" width="10.28125" style="0" customWidth="1"/>
  </cols>
  <sheetData>
    <row r="1" ht="94.5" customHeight="1">
      <c r="M1" s="54"/>
    </row>
    <row r="2" ht="3" customHeight="1" hidden="1"/>
    <row r="3" spans="2:22" ht="36.75" customHeight="1">
      <c r="B3" s="734" t="s">
        <v>23</v>
      </c>
      <c r="C3" s="734"/>
      <c r="D3" s="734"/>
      <c r="E3" s="735" t="s">
        <v>24</v>
      </c>
      <c r="F3" s="735"/>
      <c r="G3" s="735"/>
      <c r="H3" s="735" t="s">
        <v>25</v>
      </c>
      <c r="I3" s="735" t="s">
        <v>26</v>
      </c>
      <c r="J3" s="735" t="s">
        <v>27</v>
      </c>
      <c r="K3" s="735" t="s">
        <v>28</v>
      </c>
      <c r="L3" s="735" t="s">
        <v>26</v>
      </c>
      <c r="M3" s="735" t="s">
        <v>27</v>
      </c>
      <c r="N3" s="736" t="s">
        <v>29</v>
      </c>
      <c r="O3" s="736"/>
      <c r="P3" s="736"/>
      <c r="Q3" s="735" t="s">
        <v>30</v>
      </c>
      <c r="R3" s="735"/>
      <c r="S3" s="735"/>
      <c r="T3" s="735" t="s">
        <v>12</v>
      </c>
      <c r="U3" s="735"/>
      <c r="V3" s="735"/>
    </row>
    <row r="4" spans="2:22" ht="52.5" customHeight="1">
      <c r="B4" s="56" t="s">
        <v>2</v>
      </c>
      <c r="C4" s="57" t="s">
        <v>6</v>
      </c>
      <c r="D4" s="57" t="s">
        <v>31</v>
      </c>
      <c r="E4" s="58" t="s">
        <v>7</v>
      </c>
      <c r="F4" s="59" t="s">
        <v>26</v>
      </c>
      <c r="G4" s="60" t="s">
        <v>27</v>
      </c>
      <c r="H4" s="61" t="s">
        <v>7</v>
      </c>
      <c r="I4" s="62" t="s">
        <v>26</v>
      </c>
      <c r="J4" s="63" t="s">
        <v>27</v>
      </c>
      <c r="K4" s="58" t="s">
        <v>7</v>
      </c>
      <c r="L4" s="59" t="s">
        <v>26</v>
      </c>
      <c r="M4" s="60" t="s">
        <v>27</v>
      </c>
      <c r="N4" s="58" t="s">
        <v>7</v>
      </c>
      <c r="O4" s="59" t="s">
        <v>26</v>
      </c>
      <c r="P4" s="60" t="s">
        <v>27</v>
      </c>
      <c r="Q4" s="58" t="s">
        <v>7</v>
      </c>
      <c r="R4" s="59" t="s">
        <v>26</v>
      </c>
      <c r="S4" s="60" t="s">
        <v>27</v>
      </c>
      <c r="T4" s="58" t="s">
        <v>7</v>
      </c>
      <c r="U4" s="59" t="s">
        <v>26</v>
      </c>
      <c r="V4" s="60" t="s">
        <v>27</v>
      </c>
    </row>
    <row r="5" spans="2:23" ht="18">
      <c r="B5" s="64">
        <v>1</v>
      </c>
      <c r="C5" s="65" t="str">
        <f>Rezultati!A48</f>
        <v>Sun Ball</v>
      </c>
      <c r="D5" s="65" t="str">
        <f>Rezultati!B48</f>
        <v>Rihards Kovaļenko</v>
      </c>
      <c r="E5" s="66">
        <v>0</v>
      </c>
      <c r="F5" s="66">
        <v>0</v>
      </c>
      <c r="G5" s="67" t="e">
        <f>F5/E5</f>
        <v>#DIV/0!</v>
      </c>
      <c r="H5" s="67"/>
      <c r="I5" s="67"/>
      <c r="J5" s="67" t="e">
        <f aca="true" t="shared" si="0" ref="J5:J11">I5/H5</f>
        <v>#DIV/0!</v>
      </c>
      <c r="K5" s="66">
        <f>Rezultati!BZ48</f>
        <v>8</v>
      </c>
      <c r="L5" s="66">
        <f>Rezultati!BY48</f>
        <v>1800</v>
      </c>
      <c r="M5" s="67">
        <f>Rezultati!CB48</f>
        <v>225</v>
      </c>
      <c r="N5" s="66"/>
      <c r="O5" s="66"/>
      <c r="P5" s="67"/>
      <c r="Q5" s="66"/>
      <c r="R5" s="66"/>
      <c r="S5" s="67"/>
      <c r="T5" s="68">
        <f>Q5+N5+K5+E5</f>
        <v>8</v>
      </c>
      <c r="U5" s="68">
        <f>R5+O5+L5+F5</f>
        <v>1800</v>
      </c>
      <c r="V5" s="67">
        <f>U5/T5</f>
        <v>225</v>
      </c>
      <c r="W5" s="35"/>
    </row>
    <row r="6" spans="2:23" ht="18">
      <c r="B6" s="64">
        <v>2</v>
      </c>
      <c r="C6" s="65" t="str">
        <f>Rezultati!A49</f>
        <v>Sun Ball</v>
      </c>
      <c r="D6" s="65" t="str">
        <f>Rezultati!B49</f>
        <v>Kristaps Laucis</v>
      </c>
      <c r="E6" s="66">
        <v>0</v>
      </c>
      <c r="F6" s="66">
        <v>0</v>
      </c>
      <c r="G6" s="67" t="e">
        <f>F6/E6</f>
        <v>#DIV/0!</v>
      </c>
      <c r="H6" s="67"/>
      <c r="I6" s="67"/>
      <c r="J6" s="67" t="e">
        <f t="shared" si="0"/>
        <v>#DIV/0!</v>
      </c>
      <c r="K6" s="66">
        <f>Rezultati!BZ49</f>
        <v>4</v>
      </c>
      <c r="L6" s="66">
        <f>Rezultati!BY49</f>
        <v>794</v>
      </c>
      <c r="M6" s="67">
        <f>Rezultati!CB49</f>
        <v>198.5</v>
      </c>
      <c r="N6" s="66"/>
      <c r="O6" s="66"/>
      <c r="P6" s="67"/>
      <c r="Q6" s="66"/>
      <c r="R6" s="66"/>
      <c r="S6" s="67"/>
      <c r="T6" s="68">
        <f>Q6+N6+K6+E6</f>
        <v>4</v>
      </c>
      <c r="U6" s="68">
        <f>R6+O6+L6+F6</f>
        <v>794</v>
      </c>
      <c r="V6" s="67">
        <f>U6/T6</f>
        <v>198.5</v>
      </c>
      <c r="W6" s="35"/>
    </row>
    <row r="7" spans="2:23" ht="18">
      <c r="B7" s="64">
        <v>3</v>
      </c>
      <c r="C7" s="65" t="str">
        <f>Rezultati!A69</f>
        <v>SIB</v>
      </c>
      <c r="D7" s="65" t="str">
        <f>Rezultati!B69</f>
        <v>Elvijs Udo Dimpers</v>
      </c>
      <c r="E7" s="66">
        <v>12</v>
      </c>
      <c r="F7" s="66">
        <v>2347</v>
      </c>
      <c r="G7" s="67">
        <f>F7/E7</f>
        <v>195.58333333333334</v>
      </c>
      <c r="H7" s="67"/>
      <c r="I7" s="67"/>
      <c r="J7" s="67" t="e">
        <f t="shared" si="0"/>
        <v>#DIV/0!</v>
      </c>
      <c r="K7" s="66">
        <f>Rezultati!BZ69</f>
        <v>12</v>
      </c>
      <c r="L7" s="66">
        <f>Rezultati!BY69</f>
        <v>2335</v>
      </c>
      <c r="M7" s="67">
        <f>Rezultati!CB69</f>
        <v>194.58333333333334</v>
      </c>
      <c r="N7" s="66"/>
      <c r="O7" s="66"/>
      <c r="P7" s="67"/>
      <c r="Q7" s="66"/>
      <c r="R7" s="66"/>
      <c r="S7" s="67"/>
      <c r="T7" s="68">
        <f>Q7+N7+K7+E7</f>
        <v>24</v>
      </c>
      <c r="U7" s="68">
        <f>R7+O7+L7+F7</f>
        <v>4682</v>
      </c>
      <c r="V7" s="67">
        <f>U7/T7</f>
        <v>195.08333333333334</v>
      </c>
      <c r="W7" s="35"/>
    </row>
    <row r="8" spans="2:23" ht="18">
      <c r="B8" s="69">
        <v>4</v>
      </c>
      <c r="C8" s="70" t="str">
        <f>Rezultati!A66</f>
        <v>SIB</v>
      </c>
      <c r="D8" s="70" t="str">
        <f>Rezultati!B66</f>
        <v>Nauris Zīds</v>
      </c>
      <c r="E8" s="71">
        <v>24</v>
      </c>
      <c r="F8" s="71">
        <v>4329</v>
      </c>
      <c r="G8" s="72">
        <f>F8/E8</f>
        <v>180.375</v>
      </c>
      <c r="H8" s="72"/>
      <c r="I8" s="72"/>
      <c r="J8" s="72" t="e">
        <f t="shared" si="0"/>
        <v>#DIV/0!</v>
      </c>
      <c r="K8" s="71">
        <f>Rezultati!BZ66</f>
        <v>16</v>
      </c>
      <c r="L8" s="71">
        <f>Rezultati!BY66</f>
        <v>3206</v>
      </c>
      <c r="M8" s="72">
        <f>Rezultati!CB66</f>
        <v>200.375</v>
      </c>
      <c r="N8" s="71"/>
      <c r="O8" s="71"/>
      <c r="P8" s="72"/>
      <c r="Q8" s="71"/>
      <c r="R8" s="71"/>
      <c r="S8" s="72"/>
      <c r="T8" s="73">
        <f>Q8+N8+K8+E8</f>
        <v>40</v>
      </c>
      <c r="U8" s="73">
        <f>R8+O8+L8+F8</f>
        <v>7535</v>
      </c>
      <c r="V8" s="72">
        <f>U8/T8</f>
        <v>188.375</v>
      </c>
      <c r="W8" s="35"/>
    </row>
    <row r="9" spans="2:23" ht="18">
      <c r="B9" s="69">
        <v>5</v>
      </c>
      <c r="C9" s="70" t="str">
        <f>Rezultati!A47</f>
        <v>Sun Ball</v>
      </c>
      <c r="D9" s="70" t="str">
        <f>Rezultati!B47</f>
        <v>Dāvis Šipkevičs</v>
      </c>
      <c r="E9" s="71">
        <v>0</v>
      </c>
      <c r="F9" s="71">
        <v>0</v>
      </c>
      <c r="G9" s="72" t="e">
        <f>F9/E9</f>
        <v>#DIV/0!</v>
      </c>
      <c r="H9" s="72"/>
      <c r="I9" s="72"/>
      <c r="J9" s="72" t="e">
        <f t="shared" si="0"/>
        <v>#DIV/0!</v>
      </c>
      <c r="K9" s="71">
        <f>Rezultati!BZ47</f>
        <v>8</v>
      </c>
      <c r="L9" s="71">
        <f>Rezultati!BY47</f>
        <v>1475</v>
      </c>
      <c r="M9" s="72">
        <f>Rezultati!CB47</f>
        <v>184.375</v>
      </c>
      <c r="N9" s="71"/>
      <c r="O9" s="71"/>
      <c r="P9" s="72"/>
      <c r="Q9" s="71"/>
      <c r="R9" s="71"/>
      <c r="S9" s="72"/>
      <c r="T9" s="73">
        <f aca="true" t="shared" si="1" ref="T9:T16">E9+K9</f>
        <v>8</v>
      </c>
      <c r="U9" s="73">
        <f aca="true" t="shared" si="2" ref="U9:U16">F9+L9</f>
        <v>1475</v>
      </c>
      <c r="V9" s="72">
        <f>U9/T9</f>
        <v>184.375</v>
      </c>
      <c r="W9" s="35"/>
    </row>
    <row r="10" spans="2:23" ht="18">
      <c r="B10" s="69">
        <v>6</v>
      </c>
      <c r="C10" s="70" t="str">
        <f>Rezultati!A46</f>
        <v>Sun Ball</v>
      </c>
      <c r="D10" s="70" t="str">
        <f>Rezultati!B46</f>
        <v>Jurijs Bokums jun</v>
      </c>
      <c r="E10" s="71">
        <v>28</v>
      </c>
      <c r="F10" s="71">
        <v>5225</v>
      </c>
      <c r="G10" s="72">
        <f>F10/E10-8</f>
        <v>178.60714285714286</v>
      </c>
      <c r="H10" s="72"/>
      <c r="I10" s="72"/>
      <c r="J10" s="72" t="e">
        <f t="shared" si="0"/>
        <v>#DIV/0!</v>
      </c>
      <c r="K10" s="71">
        <f>Rezultati!BZ46</f>
        <v>16</v>
      </c>
      <c r="L10" s="71">
        <f>Rezultati!BY46</f>
        <v>3176</v>
      </c>
      <c r="M10" s="72">
        <f>Rezultati!CB46</f>
        <v>190.5</v>
      </c>
      <c r="N10" s="71"/>
      <c r="O10" s="71"/>
      <c r="P10" s="72"/>
      <c r="Q10" s="71"/>
      <c r="R10" s="71"/>
      <c r="S10" s="72"/>
      <c r="T10" s="73">
        <f t="shared" si="1"/>
        <v>44</v>
      </c>
      <c r="U10" s="73">
        <f t="shared" si="2"/>
        <v>8401</v>
      </c>
      <c r="V10" s="72">
        <f>U10/T10-8</f>
        <v>182.9318181818182</v>
      </c>
      <c r="W10" s="35"/>
    </row>
    <row r="11" spans="2:23" ht="18">
      <c r="B11" s="69">
        <v>7</v>
      </c>
      <c r="C11" s="70" t="str">
        <f>Rezultati!A21</f>
        <v>ALDENS Holding</v>
      </c>
      <c r="D11" s="70" t="str">
        <f>Rezultati!B21</f>
        <v>Madars Dāvids</v>
      </c>
      <c r="E11" s="71">
        <v>27</v>
      </c>
      <c r="F11" s="71">
        <v>4758</v>
      </c>
      <c r="G11" s="72">
        <f aca="true" t="shared" si="3" ref="G11:G33">F11/E11</f>
        <v>176.22222222222223</v>
      </c>
      <c r="H11" s="72"/>
      <c r="I11" s="72"/>
      <c r="J11" s="72" t="e">
        <f t="shared" si="0"/>
        <v>#DIV/0!</v>
      </c>
      <c r="K11" s="71">
        <f>Rezultati!BZ21</f>
        <v>8</v>
      </c>
      <c r="L11" s="71">
        <f>Rezultati!BY21</f>
        <v>1523</v>
      </c>
      <c r="M11" s="72">
        <f>Rezultati!CB21</f>
        <v>190.375</v>
      </c>
      <c r="N11" s="71"/>
      <c r="O11" s="71"/>
      <c r="P11" s="72"/>
      <c r="Q11" s="71"/>
      <c r="R11" s="71"/>
      <c r="S11" s="72"/>
      <c r="T11" s="73">
        <f t="shared" si="1"/>
        <v>35</v>
      </c>
      <c r="U11" s="73">
        <f t="shared" si="2"/>
        <v>6281</v>
      </c>
      <c r="V11" s="72">
        <f aca="true" t="shared" si="4" ref="V11:V33">U11/T11</f>
        <v>179.45714285714286</v>
      </c>
      <c r="W11" s="35"/>
    </row>
    <row r="12" spans="2:23" ht="18">
      <c r="B12" s="69">
        <v>8</v>
      </c>
      <c r="C12" s="70" t="str">
        <f>Rezultati!A60</f>
        <v>Wolverine</v>
      </c>
      <c r="D12" s="70" t="str">
        <f>Rezultati!B60</f>
        <v>Dmitrijs Dumcevs</v>
      </c>
      <c r="E12" s="71">
        <v>14</v>
      </c>
      <c r="F12" s="71">
        <v>2559</v>
      </c>
      <c r="G12" s="72">
        <f t="shared" si="3"/>
        <v>182.78571428571428</v>
      </c>
      <c r="H12" s="72"/>
      <c r="I12" s="72"/>
      <c r="J12" s="72"/>
      <c r="K12" s="71">
        <f>Rezultati!BZ60</f>
        <v>16</v>
      </c>
      <c r="L12" s="71">
        <f>Rezultati!BY60</f>
        <v>2798</v>
      </c>
      <c r="M12" s="72">
        <f>Rezultati!CB60</f>
        <v>174.875</v>
      </c>
      <c r="N12" s="71"/>
      <c r="O12" s="71"/>
      <c r="P12" s="72"/>
      <c r="Q12" s="71"/>
      <c r="R12" s="71"/>
      <c r="S12" s="72"/>
      <c r="T12" s="73">
        <f t="shared" si="1"/>
        <v>30</v>
      </c>
      <c r="U12" s="73">
        <f t="shared" si="2"/>
        <v>5357</v>
      </c>
      <c r="V12" s="72">
        <f t="shared" si="4"/>
        <v>178.56666666666666</v>
      </c>
      <c r="W12" s="35"/>
    </row>
    <row r="13" spans="2:23" ht="18">
      <c r="B13" s="69">
        <v>9</v>
      </c>
      <c r="C13" s="70" t="str">
        <f>Rezultati!A59</f>
        <v>Wolverine</v>
      </c>
      <c r="D13" s="70" t="str">
        <f>Rezultati!B59</f>
        <v>Miks Kļavsons</v>
      </c>
      <c r="E13" s="71">
        <v>22</v>
      </c>
      <c r="F13" s="71">
        <v>3833</v>
      </c>
      <c r="G13" s="72">
        <f t="shared" si="3"/>
        <v>174.22727272727272</v>
      </c>
      <c r="H13" s="72"/>
      <c r="I13" s="72"/>
      <c r="J13" s="72"/>
      <c r="K13" s="71">
        <f>Rezultati!BZ59</f>
        <v>8</v>
      </c>
      <c r="L13" s="71">
        <f>Rezultati!BY59</f>
        <v>1413</v>
      </c>
      <c r="M13" s="72">
        <f>Rezultati!CB59</f>
        <v>176.625</v>
      </c>
      <c r="N13" s="71"/>
      <c r="O13" s="71"/>
      <c r="P13" s="72"/>
      <c r="Q13" s="71"/>
      <c r="R13" s="71"/>
      <c r="S13" s="72"/>
      <c r="T13" s="73">
        <f t="shared" si="1"/>
        <v>30</v>
      </c>
      <c r="U13" s="73">
        <f t="shared" si="2"/>
        <v>5246</v>
      </c>
      <c r="V13" s="72">
        <f t="shared" si="4"/>
        <v>174.86666666666667</v>
      </c>
      <c r="W13" s="35"/>
    </row>
    <row r="14" spans="2:23" ht="18">
      <c r="B14" s="69">
        <v>10</v>
      </c>
      <c r="C14" s="70" t="str">
        <f>Rezultati!A5</f>
        <v>X X X</v>
      </c>
      <c r="D14" s="70" t="str">
        <f>Rezultati!B5</f>
        <v>Jānis Raņķis</v>
      </c>
      <c r="E14" s="71">
        <v>28</v>
      </c>
      <c r="F14" s="71">
        <v>4843</v>
      </c>
      <c r="G14" s="72">
        <f t="shared" si="3"/>
        <v>172.96428571428572</v>
      </c>
      <c r="H14" s="72"/>
      <c r="I14" s="72"/>
      <c r="J14" s="72" t="e">
        <f>I14/H14-8</f>
        <v>#DIV/0!</v>
      </c>
      <c r="K14" s="71">
        <f>Rezultati!BZ5</f>
        <v>8</v>
      </c>
      <c r="L14" s="71">
        <f>Rezultati!BY5</f>
        <v>1428</v>
      </c>
      <c r="M14" s="72">
        <f>Rezultati!CB5</f>
        <v>178.5</v>
      </c>
      <c r="N14" s="71"/>
      <c r="O14" s="71"/>
      <c r="P14" s="72"/>
      <c r="Q14" s="71"/>
      <c r="R14" s="71"/>
      <c r="S14" s="72"/>
      <c r="T14" s="73">
        <f t="shared" si="1"/>
        <v>36</v>
      </c>
      <c r="U14" s="73">
        <f t="shared" si="2"/>
        <v>6271</v>
      </c>
      <c r="V14" s="72">
        <f t="shared" si="4"/>
        <v>174.19444444444446</v>
      </c>
      <c r="W14" s="35"/>
    </row>
    <row r="15" spans="2:23" ht="18">
      <c r="B15" s="74">
        <v>11</v>
      </c>
      <c r="C15" s="75" t="str">
        <f>Rezultati!A15</f>
        <v>Korness</v>
      </c>
      <c r="D15" s="75" t="str">
        <f>Rezultati!B15</f>
        <v>Sigutis Briedis</v>
      </c>
      <c r="E15" s="76">
        <v>28</v>
      </c>
      <c r="F15" s="76">
        <v>4833</v>
      </c>
      <c r="G15" s="77">
        <f t="shared" si="3"/>
        <v>172.60714285714286</v>
      </c>
      <c r="H15" s="77"/>
      <c r="I15" s="77"/>
      <c r="J15" s="77" t="e">
        <f>I15/H15</f>
        <v>#DIV/0!</v>
      </c>
      <c r="K15" s="76">
        <f>Rezultati!BZ15</f>
        <v>12</v>
      </c>
      <c r="L15" s="76">
        <f>Rezultati!BY15</f>
        <v>2077</v>
      </c>
      <c r="M15" s="77">
        <f>Rezultati!CB15</f>
        <v>173.08333333333334</v>
      </c>
      <c r="N15" s="76"/>
      <c r="O15" s="76"/>
      <c r="P15" s="77"/>
      <c r="Q15" s="76"/>
      <c r="R15" s="76"/>
      <c r="S15" s="77"/>
      <c r="T15" s="78">
        <f t="shared" si="1"/>
        <v>40</v>
      </c>
      <c r="U15" s="78">
        <f t="shared" si="2"/>
        <v>6910</v>
      </c>
      <c r="V15" s="77">
        <f t="shared" si="4"/>
        <v>172.75</v>
      </c>
      <c r="W15" s="35"/>
    </row>
    <row r="16" spans="2:23" ht="18">
      <c r="B16" s="74">
        <v>12</v>
      </c>
      <c r="C16" s="75" t="str">
        <f>Rezultati!A17</f>
        <v>Korness</v>
      </c>
      <c r="D16" s="75" t="str">
        <f>Rezultati!B17</f>
        <v>Gints Adakovskis</v>
      </c>
      <c r="E16" s="76">
        <v>28</v>
      </c>
      <c r="F16" s="76">
        <v>4848</v>
      </c>
      <c r="G16" s="77">
        <f t="shared" si="3"/>
        <v>173.14285714285714</v>
      </c>
      <c r="H16" s="77"/>
      <c r="I16" s="77"/>
      <c r="J16" s="77" t="e">
        <f>I16/H16</f>
        <v>#DIV/0!</v>
      </c>
      <c r="K16" s="76">
        <f>Rezultati!BZ17</f>
        <v>12</v>
      </c>
      <c r="L16" s="76">
        <f>Rezultati!BY17</f>
        <v>2039</v>
      </c>
      <c r="M16" s="77">
        <f>Rezultati!CB17</f>
        <v>169.91666666666666</v>
      </c>
      <c r="N16" s="76"/>
      <c r="O16" s="76"/>
      <c r="P16" s="77"/>
      <c r="Q16" s="76"/>
      <c r="R16" s="76"/>
      <c r="S16" s="77"/>
      <c r="T16" s="78">
        <f t="shared" si="1"/>
        <v>40</v>
      </c>
      <c r="U16" s="78">
        <f t="shared" si="2"/>
        <v>6887</v>
      </c>
      <c r="V16" s="77">
        <f t="shared" si="4"/>
        <v>172.175</v>
      </c>
      <c r="W16" s="35"/>
    </row>
    <row r="17" spans="2:23" ht="18">
      <c r="B17" s="74">
        <v>13</v>
      </c>
      <c r="C17" s="75" t="str">
        <f>Rezultati!A67</f>
        <v>SIB</v>
      </c>
      <c r="D17" s="75" t="str">
        <f>Rezultati!B67</f>
        <v>Artūrs Kaļiņins</v>
      </c>
      <c r="E17" s="76">
        <v>16</v>
      </c>
      <c r="F17" s="76">
        <v>2693</v>
      </c>
      <c r="G17" s="77">
        <f t="shared" si="3"/>
        <v>168.3125</v>
      </c>
      <c r="H17" s="77"/>
      <c r="I17" s="77"/>
      <c r="J17" s="77" t="e">
        <f>I17/H17</f>
        <v>#DIV/0!</v>
      </c>
      <c r="K17" s="76">
        <f>Rezultati!BZ67</f>
        <v>12</v>
      </c>
      <c r="L17" s="76">
        <f>Rezultati!BY67</f>
        <v>2067</v>
      </c>
      <c r="M17" s="77">
        <f>Rezultati!CB67</f>
        <v>172.25</v>
      </c>
      <c r="N17" s="76"/>
      <c r="O17" s="76"/>
      <c r="P17" s="77"/>
      <c r="Q17" s="76"/>
      <c r="R17" s="76"/>
      <c r="S17" s="77"/>
      <c r="T17" s="78">
        <f>Q17+N17+K17+E17</f>
        <v>28</v>
      </c>
      <c r="U17" s="78">
        <f>R17+O17+L17+F17</f>
        <v>4760</v>
      </c>
      <c r="V17" s="77">
        <f t="shared" si="4"/>
        <v>170</v>
      </c>
      <c r="W17" s="35"/>
    </row>
    <row r="18" spans="2:23" ht="18">
      <c r="B18" s="74">
        <v>14</v>
      </c>
      <c r="C18" s="75" t="str">
        <f>Rezultati!A62</f>
        <v>Wolverine</v>
      </c>
      <c r="D18" s="75" t="str">
        <f>Rezultati!B62</f>
        <v>Vladislavs Saveļjevs</v>
      </c>
      <c r="E18" s="76">
        <v>3</v>
      </c>
      <c r="F18" s="76">
        <v>508</v>
      </c>
      <c r="G18" s="77">
        <f t="shared" si="3"/>
        <v>169.33333333333334</v>
      </c>
      <c r="H18" s="77"/>
      <c r="I18" s="77"/>
      <c r="J18" s="77"/>
      <c r="K18" s="76">
        <f>Rezultati!BZ62</f>
        <v>0</v>
      </c>
      <c r="L18" s="76">
        <f>Rezultati!BY62</f>
        <v>0</v>
      </c>
      <c r="M18" s="77" t="e">
        <f>Rezultati!CB62</f>
        <v>#DIV/0!</v>
      </c>
      <c r="N18" s="76"/>
      <c r="O18" s="76"/>
      <c r="P18" s="77"/>
      <c r="Q18" s="76"/>
      <c r="R18" s="76"/>
      <c r="S18" s="77"/>
      <c r="T18" s="78">
        <f>Q18+N18+K18+E18</f>
        <v>3</v>
      </c>
      <c r="U18" s="78">
        <f>R18+O18+L18+F18</f>
        <v>508</v>
      </c>
      <c r="V18" s="77">
        <f t="shared" si="4"/>
        <v>169.33333333333334</v>
      </c>
      <c r="W18" s="35"/>
    </row>
    <row r="19" spans="2:23" ht="18">
      <c r="B19" s="74">
        <v>15</v>
      </c>
      <c r="C19" s="75" t="str">
        <f>Rezultati!A68</f>
        <v>SIB</v>
      </c>
      <c r="D19" s="75" t="str">
        <f>Rezultati!B68</f>
        <v>Valentīns Ginko</v>
      </c>
      <c r="E19" s="76">
        <v>28</v>
      </c>
      <c r="F19" s="76">
        <v>4703</v>
      </c>
      <c r="G19" s="77">
        <f t="shared" si="3"/>
        <v>167.96428571428572</v>
      </c>
      <c r="H19" s="77"/>
      <c r="I19" s="77"/>
      <c r="J19" s="77" t="e">
        <f aca="true" t="shared" si="5" ref="J19:J25">I19/H19</f>
        <v>#DIV/0!</v>
      </c>
      <c r="K19" s="76">
        <f>Rezultati!BZ68</f>
        <v>0</v>
      </c>
      <c r="L19" s="76">
        <f>Rezultati!BY68</f>
        <v>0</v>
      </c>
      <c r="M19" s="77" t="e">
        <f>Rezultati!CB68</f>
        <v>#DIV/0!</v>
      </c>
      <c r="N19" s="76"/>
      <c r="O19" s="76"/>
      <c r="P19" s="77"/>
      <c r="Q19" s="76"/>
      <c r="R19" s="76"/>
      <c r="S19" s="77"/>
      <c r="T19" s="78">
        <f>Q19+N19+K19+E19</f>
        <v>28</v>
      </c>
      <c r="U19" s="78">
        <f>R19+O19+L19+F19</f>
        <v>4703</v>
      </c>
      <c r="V19" s="77">
        <f t="shared" si="4"/>
        <v>167.96428571428572</v>
      </c>
      <c r="W19" s="35"/>
    </row>
    <row r="20" spans="2:23" ht="18">
      <c r="B20" s="74">
        <v>16</v>
      </c>
      <c r="C20" s="75" t="str">
        <f>Rezultati!A4</f>
        <v>X X X</v>
      </c>
      <c r="D20" s="75" t="str">
        <f>Rezultati!B4</f>
        <v>Māris Briedis</v>
      </c>
      <c r="E20" s="76">
        <v>28</v>
      </c>
      <c r="F20" s="76">
        <v>4647</v>
      </c>
      <c r="G20" s="77">
        <f t="shared" si="3"/>
        <v>165.96428571428572</v>
      </c>
      <c r="H20" s="78"/>
      <c r="I20" s="78"/>
      <c r="J20" s="77" t="e">
        <f t="shared" si="5"/>
        <v>#DIV/0!</v>
      </c>
      <c r="K20" s="76">
        <f>Rezultati!BZ4</f>
        <v>8</v>
      </c>
      <c r="L20" s="76">
        <f>Rezultati!BY4</f>
        <v>1286</v>
      </c>
      <c r="M20" s="77">
        <f>Rezultati!CB4</f>
        <v>160.75</v>
      </c>
      <c r="N20" s="76"/>
      <c r="O20" s="76"/>
      <c r="P20" s="77"/>
      <c r="Q20" s="76"/>
      <c r="R20" s="76"/>
      <c r="S20" s="77"/>
      <c r="T20" s="78">
        <f>E20+K20</f>
        <v>36</v>
      </c>
      <c r="U20" s="78">
        <f>F20+L20</f>
        <v>5933</v>
      </c>
      <c r="V20" s="77">
        <f t="shared" si="4"/>
        <v>164.80555555555554</v>
      </c>
      <c r="W20" s="35"/>
    </row>
    <row r="21" spans="2:23" ht="18">
      <c r="B21" s="74">
        <v>17</v>
      </c>
      <c r="C21" s="75" t="str">
        <f>Rezultati!A22</f>
        <v>ALDENS Holding</v>
      </c>
      <c r="D21" s="75" t="str">
        <f>Rezultati!B22</f>
        <v>Andris Stalidzāns</v>
      </c>
      <c r="E21" s="76">
        <v>23</v>
      </c>
      <c r="F21" s="76">
        <v>3815</v>
      </c>
      <c r="G21" s="77">
        <f t="shared" si="3"/>
        <v>165.8695652173913</v>
      </c>
      <c r="H21" s="78"/>
      <c r="I21" s="78"/>
      <c r="J21" s="77" t="e">
        <f t="shared" si="5"/>
        <v>#DIV/0!</v>
      </c>
      <c r="K21" s="76">
        <f>Rezultati!BZ22</f>
        <v>8</v>
      </c>
      <c r="L21" s="76">
        <f>Rezultati!BY22</f>
        <v>1293</v>
      </c>
      <c r="M21" s="77">
        <f>Rezultati!CB22</f>
        <v>161.625</v>
      </c>
      <c r="N21" s="76"/>
      <c r="O21" s="76"/>
      <c r="P21" s="77"/>
      <c r="Q21" s="76"/>
      <c r="R21" s="76"/>
      <c r="S21" s="77"/>
      <c r="T21" s="78">
        <f>E21+K21</f>
        <v>31</v>
      </c>
      <c r="U21" s="78">
        <f>F21+L21</f>
        <v>5108</v>
      </c>
      <c r="V21" s="77">
        <f t="shared" si="4"/>
        <v>164.7741935483871</v>
      </c>
      <c r="W21" s="35"/>
    </row>
    <row r="22" spans="2:23" ht="18">
      <c r="B22" s="74">
        <v>18</v>
      </c>
      <c r="C22" s="75" t="str">
        <f>Rezultati!A20</f>
        <v>ALDENS Holding</v>
      </c>
      <c r="D22" s="75" t="str">
        <f>Rezultati!B20</f>
        <v>Uldis Lasmanis</v>
      </c>
      <c r="E22" s="76">
        <v>27</v>
      </c>
      <c r="F22" s="76">
        <v>4461</v>
      </c>
      <c r="G22" s="77">
        <f t="shared" si="3"/>
        <v>165.22222222222223</v>
      </c>
      <c r="H22" s="78"/>
      <c r="I22" s="78"/>
      <c r="J22" s="77" t="e">
        <f t="shared" si="5"/>
        <v>#DIV/0!</v>
      </c>
      <c r="K22" s="76">
        <f>Rezultati!BZ20</f>
        <v>8</v>
      </c>
      <c r="L22" s="76">
        <f>Rezultati!BY20</f>
        <v>1306</v>
      </c>
      <c r="M22" s="77">
        <f>Rezultati!CB20</f>
        <v>163.25</v>
      </c>
      <c r="N22" s="76"/>
      <c r="O22" s="76"/>
      <c r="P22" s="77"/>
      <c r="Q22" s="76"/>
      <c r="R22" s="76"/>
      <c r="S22" s="77"/>
      <c r="T22" s="78">
        <f>E22+K22</f>
        <v>35</v>
      </c>
      <c r="U22" s="78">
        <f>F22+L22</f>
        <v>5767</v>
      </c>
      <c r="V22" s="77">
        <f t="shared" si="4"/>
        <v>164.77142857142857</v>
      </c>
      <c r="W22" s="35"/>
    </row>
    <row r="23" spans="2:23" ht="18">
      <c r="B23" s="74">
        <v>19</v>
      </c>
      <c r="C23" s="75" t="str">
        <f>Rezultati!A35</f>
        <v>Amberfish</v>
      </c>
      <c r="D23" s="75" t="str">
        <f>Rezultati!B35</f>
        <v>Ainars Gilberts</v>
      </c>
      <c r="E23" s="76">
        <v>0</v>
      </c>
      <c r="F23" s="76">
        <v>0</v>
      </c>
      <c r="G23" s="77" t="e">
        <f t="shared" si="3"/>
        <v>#DIV/0!</v>
      </c>
      <c r="H23" s="77"/>
      <c r="I23" s="77"/>
      <c r="J23" s="77" t="e">
        <f t="shared" si="5"/>
        <v>#DIV/0!</v>
      </c>
      <c r="K23" s="76">
        <f>Rezultati!BZ35</f>
        <v>8</v>
      </c>
      <c r="L23" s="76">
        <f>Rezultati!BY35</f>
        <v>1306</v>
      </c>
      <c r="M23" s="77">
        <f>Rezultati!CB35</f>
        <v>163.25</v>
      </c>
      <c r="N23" s="76"/>
      <c r="O23" s="76"/>
      <c r="P23" s="77"/>
      <c r="Q23" s="76"/>
      <c r="R23" s="76"/>
      <c r="S23" s="77"/>
      <c r="T23" s="78">
        <f>Q23+N23+K23+E23</f>
        <v>8</v>
      </c>
      <c r="U23" s="78">
        <f>R23+O23+L23+F23</f>
        <v>1306</v>
      </c>
      <c r="V23" s="77">
        <f t="shared" si="4"/>
        <v>163.25</v>
      </c>
      <c r="W23" s="35"/>
    </row>
    <row r="24" spans="2:23" ht="18">
      <c r="B24" s="74">
        <v>20</v>
      </c>
      <c r="C24" s="75" t="str">
        <f>Rezultati!A13</f>
        <v>Korness</v>
      </c>
      <c r="D24" s="75" t="str">
        <f>Rezultati!B13</f>
        <v>Valdis Skudra</v>
      </c>
      <c r="E24" s="76">
        <v>28</v>
      </c>
      <c r="F24" s="76">
        <v>4453</v>
      </c>
      <c r="G24" s="77">
        <f t="shared" si="3"/>
        <v>159.03571428571428</v>
      </c>
      <c r="H24" s="78"/>
      <c r="I24" s="78"/>
      <c r="J24" s="77" t="e">
        <f t="shared" si="5"/>
        <v>#DIV/0!</v>
      </c>
      <c r="K24" s="76">
        <f>Rezultati!BZ13</f>
        <v>12</v>
      </c>
      <c r="L24" s="76">
        <f>Rezultati!BY13</f>
        <v>2053</v>
      </c>
      <c r="M24" s="77">
        <f>Rezultati!CB13</f>
        <v>171.08333333333334</v>
      </c>
      <c r="N24" s="76"/>
      <c r="O24" s="76"/>
      <c r="P24" s="77"/>
      <c r="Q24" s="76"/>
      <c r="R24" s="76"/>
      <c r="S24" s="77"/>
      <c r="T24" s="78">
        <f aca="true" t="shared" si="6" ref="T24:T32">E24+K24</f>
        <v>40</v>
      </c>
      <c r="U24" s="78">
        <f aca="true" t="shared" si="7" ref="U24:U32">F24+L24</f>
        <v>6506</v>
      </c>
      <c r="V24" s="77">
        <f t="shared" si="4"/>
        <v>162.65</v>
      </c>
      <c r="W24" s="35"/>
    </row>
    <row r="25" spans="2:23" ht="18">
      <c r="B25" s="74">
        <v>21</v>
      </c>
      <c r="C25" s="75" t="str">
        <f>Rezultati!A31</f>
        <v>Amberfish</v>
      </c>
      <c r="D25" s="75" t="str">
        <f>Rezultati!B31</f>
        <v>Vladimirs Nahodkins</v>
      </c>
      <c r="E25" s="76">
        <v>28</v>
      </c>
      <c r="F25" s="76">
        <v>4600</v>
      </c>
      <c r="G25" s="77">
        <f t="shared" si="3"/>
        <v>164.28571428571428</v>
      </c>
      <c r="H25" s="78"/>
      <c r="I25" s="78"/>
      <c r="J25" s="77" t="e">
        <f t="shared" si="5"/>
        <v>#DIV/0!</v>
      </c>
      <c r="K25" s="76">
        <f>Rezultati!BZ31</f>
        <v>12</v>
      </c>
      <c r="L25" s="76">
        <f>Rezultati!BY31</f>
        <v>1808</v>
      </c>
      <c r="M25" s="77">
        <f>Rezultati!CB31</f>
        <v>150.66666666666666</v>
      </c>
      <c r="N25" s="79"/>
      <c r="O25" s="79"/>
      <c r="P25" s="80"/>
      <c r="Q25" s="79"/>
      <c r="R25" s="79"/>
      <c r="S25" s="80"/>
      <c r="T25" s="78">
        <f t="shared" si="6"/>
        <v>40</v>
      </c>
      <c r="U25" s="78">
        <f t="shared" si="7"/>
        <v>6408</v>
      </c>
      <c r="V25" s="77">
        <f t="shared" si="4"/>
        <v>160.2</v>
      </c>
      <c r="W25" s="35"/>
    </row>
    <row r="26" spans="2:23" ht="18">
      <c r="B26" s="74">
        <v>22</v>
      </c>
      <c r="C26" s="75" t="str">
        <f>Rezultati!A25</f>
        <v>ALDENS Holding</v>
      </c>
      <c r="D26" s="75" t="str">
        <f>Rezultati!B25</f>
        <v>Mārtiņš Nicmanis</v>
      </c>
      <c r="E26" s="76">
        <v>3</v>
      </c>
      <c r="F26" s="76">
        <v>480</v>
      </c>
      <c r="G26" s="77">
        <f t="shared" si="3"/>
        <v>160</v>
      </c>
      <c r="H26" s="78"/>
      <c r="I26" s="78"/>
      <c r="J26" s="77"/>
      <c r="K26" s="76">
        <f>Rezultati!BZ25</f>
        <v>0</v>
      </c>
      <c r="L26" s="76">
        <f>Rezultati!BY25</f>
        <v>0</v>
      </c>
      <c r="M26" s="77" t="e">
        <f>Rezultati!CB25</f>
        <v>#DIV/0!</v>
      </c>
      <c r="N26" s="76"/>
      <c r="O26" s="76"/>
      <c r="P26" s="77"/>
      <c r="Q26" s="76"/>
      <c r="R26" s="76"/>
      <c r="S26" s="77"/>
      <c r="T26" s="78">
        <f t="shared" si="6"/>
        <v>3</v>
      </c>
      <c r="U26" s="78">
        <f t="shared" si="7"/>
        <v>480</v>
      </c>
      <c r="V26" s="77">
        <f t="shared" si="4"/>
        <v>160</v>
      </c>
      <c r="W26" s="35"/>
    </row>
    <row r="27" spans="2:22" ht="18">
      <c r="B27" s="74">
        <v>23</v>
      </c>
      <c r="C27" s="75" t="str">
        <f>Rezultati!A30</f>
        <v>Amberfish</v>
      </c>
      <c r="D27" s="75" t="str">
        <f>Rezultati!B30</f>
        <v>Aleksejs Vladimirovs</v>
      </c>
      <c r="E27" s="76">
        <v>28</v>
      </c>
      <c r="F27" s="76">
        <v>4495</v>
      </c>
      <c r="G27" s="77">
        <f t="shared" si="3"/>
        <v>160.53571428571428</v>
      </c>
      <c r="H27" s="78"/>
      <c r="I27" s="78"/>
      <c r="J27" s="77" t="e">
        <f aca="true" t="shared" si="8" ref="J27:J35">I27/H27</f>
        <v>#DIV/0!</v>
      </c>
      <c r="K27" s="76">
        <f>Rezultati!BZ30</f>
        <v>16</v>
      </c>
      <c r="L27" s="76">
        <f>Rezultati!BY30</f>
        <v>2510</v>
      </c>
      <c r="M27" s="77">
        <f>Rezultati!CB30</f>
        <v>156.875</v>
      </c>
      <c r="N27" s="76"/>
      <c r="O27" s="76"/>
      <c r="P27" s="77"/>
      <c r="Q27" s="76"/>
      <c r="R27" s="76"/>
      <c r="S27" s="77"/>
      <c r="T27" s="78">
        <f t="shared" si="6"/>
        <v>44</v>
      </c>
      <c r="U27" s="78">
        <f t="shared" si="7"/>
        <v>7005</v>
      </c>
      <c r="V27" s="77">
        <f t="shared" si="4"/>
        <v>159.20454545454547</v>
      </c>
    </row>
    <row r="28" spans="2:22" ht="18">
      <c r="B28" s="74">
        <v>24</v>
      </c>
      <c r="C28" s="75" t="str">
        <f>Rezultati!A6</f>
        <v>X X X</v>
      </c>
      <c r="D28" s="75" t="str">
        <f>Rezultati!B6</f>
        <v>Kaspars Semjonovs</v>
      </c>
      <c r="E28" s="76">
        <v>24</v>
      </c>
      <c r="F28" s="76">
        <v>3782</v>
      </c>
      <c r="G28" s="77">
        <f t="shared" si="3"/>
        <v>157.58333333333334</v>
      </c>
      <c r="H28" s="78"/>
      <c r="I28" s="78"/>
      <c r="J28" s="77" t="e">
        <f t="shared" si="8"/>
        <v>#DIV/0!</v>
      </c>
      <c r="K28" s="76">
        <f>Rezultati!BZ6</f>
        <v>8</v>
      </c>
      <c r="L28" s="76">
        <f>Rezultati!BY6</f>
        <v>1268</v>
      </c>
      <c r="M28" s="77">
        <f>Rezultati!CB6</f>
        <v>158.5</v>
      </c>
      <c r="N28" s="76"/>
      <c r="O28" s="76"/>
      <c r="P28" s="77"/>
      <c r="Q28" s="76"/>
      <c r="R28" s="76"/>
      <c r="S28" s="77"/>
      <c r="T28" s="78">
        <f t="shared" si="6"/>
        <v>32</v>
      </c>
      <c r="U28" s="78">
        <f t="shared" si="7"/>
        <v>5050</v>
      </c>
      <c r="V28" s="77">
        <f t="shared" si="4"/>
        <v>157.8125</v>
      </c>
    </row>
    <row r="29" spans="2:22" ht="18">
      <c r="B29" s="74">
        <v>25</v>
      </c>
      <c r="C29" s="75" t="str">
        <f>Rezultati!A52</f>
        <v>Bowling Sharks</v>
      </c>
      <c r="D29" s="75" t="str">
        <f>Rezultati!B52</f>
        <v>Arkadijs Timčenko</v>
      </c>
      <c r="E29" s="76">
        <v>28</v>
      </c>
      <c r="F29" s="76">
        <v>4410</v>
      </c>
      <c r="G29" s="77">
        <f t="shared" si="3"/>
        <v>157.5</v>
      </c>
      <c r="H29" s="78"/>
      <c r="I29" s="78"/>
      <c r="J29" s="77" t="e">
        <f t="shared" si="8"/>
        <v>#DIV/0!</v>
      </c>
      <c r="K29" s="76">
        <f>Rezultati!BZ52</f>
        <v>8</v>
      </c>
      <c r="L29" s="76">
        <f>Rezultati!BY52</f>
        <v>1204</v>
      </c>
      <c r="M29" s="77">
        <f>Rezultati!CB52</f>
        <v>150.5</v>
      </c>
      <c r="N29" s="76"/>
      <c r="O29" s="76"/>
      <c r="P29" s="77"/>
      <c r="Q29" s="76"/>
      <c r="R29" s="76"/>
      <c r="S29" s="77"/>
      <c r="T29" s="78">
        <f t="shared" si="6"/>
        <v>36</v>
      </c>
      <c r="U29" s="78">
        <f t="shared" si="7"/>
        <v>5614</v>
      </c>
      <c r="V29" s="77">
        <f t="shared" si="4"/>
        <v>155.94444444444446</v>
      </c>
    </row>
    <row r="30" spans="2:22" ht="18">
      <c r="B30" s="74">
        <v>26</v>
      </c>
      <c r="C30" s="75" t="str">
        <f>Rezultati!A51</f>
        <v>Bowling Sharks</v>
      </c>
      <c r="D30" s="75" t="str">
        <f>Rezultati!B51</f>
        <v>Mihails Judins</v>
      </c>
      <c r="E30" s="76">
        <v>24</v>
      </c>
      <c r="F30" s="76">
        <v>3535</v>
      </c>
      <c r="G30" s="77">
        <f t="shared" si="3"/>
        <v>147.29166666666666</v>
      </c>
      <c r="H30" s="78"/>
      <c r="I30" s="78"/>
      <c r="J30" s="77" t="e">
        <f t="shared" si="8"/>
        <v>#DIV/0!</v>
      </c>
      <c r="K30" s="76">
        <f>Rezultati!BZ51</f>
        <v>16</v>
      </c>
      <c r="L30" s="76">
        <f>Rezultati!BY51</f>
        <v>2678</v>
      </c>
      <c r="M30" s="77">
        <f>Rezultati!CB51</f>
        <v>167.375</v>
      </c>
      <c r="N30" s="76"/>
      <c r="O30" s="76"/>
      <c r="P30" s="77"/>
      <c r="Q30" s="76"/>
      <c r="R30" s="76"/>
      <c r="S30" s="77"/>
      <c r="T30" s="78">
        <f t="shared" si="6"/>
        <v>40</v>
      </c>
      <c r="U30" s="78">
        <f t="shared" si="7"/>
        <v>6213</v>
      </c>
      <c r="V30" s="77">
        <f t="shared" si="4"/>
        <v>155.325</v>
      </c>
    </row>
    <row r="31" spans="2:22" ht="18">
      <c r="B31" s="74">
        <v>27</v>
      </c>
      <c r="C31" s="75" t="str">
        <f>Rezultati!A23</f>
        <v>ALDENS Holding</v>
      </c>
      <c r="D31" s="75" t="str">
        <f>Rezultati!B23</f>
        <v>Kristaps Narels</v>
      </c>
      <c r="E31" s="76">
        <v>4</v>
      </c>
      <c r="F31" s="76">
        <v>618</v>
      </c>
      <c r="G31" s="77">
        <f t="shared" si="3"/>
        <v>154.5</v>
      </c>
      <c r="H31" s="78"/>
      <c r="I31" s="78"/>
      <c r="J31" s="77" t="e">
        <f t="shared" si="8"/>
        <v>#DIV/0!</v>
      </c>
      <c r="K31" s="76">
        <f>Rezultati!BZ23</f>
        <v>0</v>
      </c>
      <c r="L31" s="76">
        <f>Rezultati!BY23</f>
        <v>0</v>
      </c>
      <c r="M31" s="77" t="e">
        <f>Rezultati!CB23</f>
        <v>#DIV/0!</v>
      </c>
      <c r="N31" s="76"/>
      <c r="O31" s="76"/>
      <c r="P31" s="77"/>
      <c r="Q31" s="76"/>
      <c r="R31" s="76"/>
      <c r="S31" s="77"/>
      <c r="T31" s="78">
        <f t="shared" si="6"/>
        <v>4</v>
      </c>
      <c r="U31" s="78">
        <f t="shared" si="7"/>
        <v>618</v>
      </c>
      <c r="V31" s="77">
        <f t="shared" si="4"/>
        <v>154.5</v>
      </c>
    </row>
    <row r="32" spans="2:22" ht="18">
      <c r="B32" s="74">
        <v>28</v>
      </c>
      <c r="C32" s="75" t="str">
        <f>Rezultati!A53</f>
        <v>Bowling Sharks</v>
      </c>
      <c r="D32" s="75" t="str">
        <f>Rezultati!B53</f>
        <v>Jurijs Nahodkins</v>
      </c>
      <c r="E32" s="76">
        <v>28</v>
      </c>
      <c r="F32" s="76">
        <v>4116</v>
      </c>
      <c r="G32" s="77">
        <f t="shared" si="3"/>
        <v>147</v>
      </c>
      <c r="H32" s="78"/>
      <c r="I32" s="78"/>
      <c r="J32" s="77" t="e">
        <f t="shared" si="8"/>
        <v>#DIV/0!</v>
      </c>
      <c r="K32" s="76">
        <f>Rezultati!BZ53</f>
        <v>16</v>
      </c>
      <c r="L32" s="76">
        <f>Rezultati!BY53</f>
        <v>2404</v>
      </c>
      <c r="M32" s="77">
        <f>Rezultati!CB53</f>
        <v>150.25</v>
      </c>
      <c r="N32" s="76"/>
      <c r="O32" s="76"/>
      <c r="P32" s="77"/>
      <c r="Q32" s="76"/>
      <c r="R32" s="76"/>
      <c r="S32" s="77"/>
      <c r="T32" s="78">
        <f t="shared" si="6"/>
        <v>44</v>
      </c>
      <c r="U32" s="78">
        <f t="shared" si="7"/>
        <v>6520</v>
      </c>
      <c r="V32" s="77">
        <f t="shared" si="4"/>
        <v>148.1818181818182</v>
      </c>
    </row>
    <row r="33" spans="2:22" ht="18">
      <c r="B33" s="74">
        <v>29</v>
      </c>
      <c r="C33" s="75" t="str">
        <f>Rezultati!A32</f>
        <v>Amberfish</v>
      </c>
      <c r="D33" s="75" t="str">
        <f>Rezultati!B32</f>
        <v>Aleksejs Tomaševskis</v>
      </c>
      <c r="E33" s="76">
        <v>0</v>
      </c>
      <c r="F33" s="76">
        <v>0</v>
      </c>
      <c r="G33" s="77" t="e">
        <f t="shared" si="3"/>
        <v>#DIV/0!</v>
      </c>
      <c r="H33" s="78"/>
      <c r="I33" s="78"/>
      <c r="J33" s="77" t="e">
        <f t="shared" si="8"/>
        <v>#DIV/0!</v>
      </c>
      <c r="K33" s="76">
        <f>Rezultati!BZ32</f>
        <v>8</v>
      </c>
      <c r="L33" s="76">
        <f>Rezultati!BY32</f>
        <v>1173</v>
      </c>
      <c r="M33" s="77">
        <f>Rezultati!CB32</f>
        <v>146.625</v>
      </c>
      <c r="N33" s="76"/>
      <c r="O33" s="76"/>
      <c r="P33" s="77"/>
      <c r="Q33" s="76"/>
      <c r="R33" s="76"/>
      <c r="S33" s="77"/>
      <c r="T33" s="78">
        <f>K33+H33+E33</f>
        <v>8</v>
      </c>
      <c r="U33" s="78">
        <f>F33+I33+L33</f>
        <v>1173</v>
      </c>
      <c r="V33" s="77">
        <f t="shared" si="4"/>
        <v>146.625</v>
      </c>
    </row>
    <row r="34" spans="2:22" ht="18">
      <c r="B34" s="74">
        <v>30</v>
      </c>
      <c r="C34" s="75" t="str">
        <f>Rezultati!A45</f>
        <v>Sun Ball</v>
      </c>
      <c r="D34" s="75" t="str">
        <f>Rezultati!B45</f>
        <v>Nikita Korickis</v>
      </c>
      <c r="E34" s="76">
        <v>28</v>
      </c>
      <c r="F34" s="76">
        <v>3997</v>
      </c>
      <c r="G34" s="77">
        <f>F34/E34-8</f>
        <v>134.75</v>
      </c>
      <c r="H34" s="78"/>
      <c r="I34" s="78"/>
      <c r="J34" s="77" t="e">
        <f t="shared" si="8"/>
        <v>#DIV/0!</v>
      </c>
      <c r="K34" s="76">
        <f>Rezultati!BZ45</f>
        <v>8</v>
      </c>
      <c r="L34" s="76">
        <f>Rezultati!BY45</f>
        <v>1243</v>
      </c>
      <c r="M34" s="77">
        <f>Rezultati!CB45</f>
        <v>147.375</v>
      </c>
      <c r="N34" s="76"/>
      <c r="O34" s="76"/>
      <c r="P34" s="77"/>
      <c r="Q34" s="76"/>
      <c r="R34" s="76"/>
      <c r="S34" s="77"/>
      <c r="T34" s="78">
        <f>E34+K34</f>
        <v>36</v>
      </c>
      <c r="U34" s="78">
        <f>F34+L34</f>
        <v>5240</v>
      </c>
      <c r="V34" s="77">
        <f>U34/T34-8</f>
        <v>137.55555555555554</v>
      </c>
    </row>
    <row r="35" spans="2:22" ht="18" hidden="1">
      <c r="B35" s="74"/>
      <c r="C35" s="75" t="str">
        <f>Rezultati!A70</f>
        <v>SIB</v>
      </c>
      <c r="D35" s="75">
        <f>Rezultati!B70</f>
        <v>0</v>
      </c>
      <c r="E35" s="76"/>
      <c r="F35" s="76"/>
      <c r="G35" s="77" t="e">
        <f>F35/E35</f>
        <v>#DIV/0!</v>
      </c>
      <c r="H35" s="77"/>
      <c r="I35" s="77"/>
      <c r="J35" s="67" t="e">
        <f t="shared" si="8"/>
        <v>#DIV/0!</v>
      </c>
      <c r="K35" s="76">
        <f>Rezultati!BZ70</f>
        <v>0</v>
      </c>
      <c r="L35" s="76">
        <f>Rezultati!BY70</f>
        <v>0</v>
      </c>
      <c r="M35" s="77" t="e">
        <f>Rezultati!CB70</f>
        <v>#DIV/0!</v>
      </c>
      <c r="N35" s="76"/>
      <c r="O35" s="76"/>
      <c r="P35" s="77"/>
      <c r="Q35" s="76"/>
      <c r="R35" s="76"/>
      <c r="S35" s="77"/>
      <c r="T35" s="78">
        <f>Q35+N35+K35+E35</f>
        <v>0</v>
      </c>
      <c r="U35" s="78">
        <f>R35+O35+L35+F35</f>
        <v>0</v>
      </c>
      <c r="V35" s="77" t="e">
        <f>U35/T35</f>
        <v>#DIV/0!</v>
      </c>
    </row>
    <row r="36" spans="2:22" ht="18" hidden="1">
      <c r="B36" s="74"/>
      <c r="C36" s="75" t="str">
        <f>Rezultati!A63</f>
        <v>Wolverine</v>
      </c>
      <c r="D36" s="75" t="str">
        <f>Rezultati!B63</f>
        <v>Artūrs Zavjalovs</v>
      </c>
      <c r="E36" s="76">
        <v>0</v>
      </c>
      <c r="F36" s="76">
        <v>0</v>
      </c>
      <c r="G36" s="77" t="e">
        <f>F36/E36</f>
        <v>#DIV/0!</v>
      </c>
      <c r="H36" s="77"/>
      <c r="I36" s="77"/>
      <c r="J36" s="67"/>
      <c r="K36" s="76">
        <f>Rezultati!BZ63</f>
        <v>0</v>
      </c>
      <c r="L36" s="76">
        <f>Rezultati!BY63</f>
        <v>0</v>
      </c>
      <c r="M36" s="77" t="e">
        <f>Rezultati!CB63</f>
        <v>#DIV/0!</v>
      </c>
      <c r="N36" s="81"/>
      <c r="O36" s="81"/>
      <c r="P36" s="81"/>
      <c r="Q36" s="81"/>
      <c r="R36" s="81"/>
      <c r="S36" s="81"/>
      <c r="T36" s="78">
        <f>Q36+N36+K36+E36</f>
        <v>0</v>
      </c>
      <c r="U36" s="78">
        <f>R36+O36+L36+F36</f>
        <v>0</v>
      </c>
      <c r="V36" s="77" t="e">
        <f>U36/T36</f>
        <v>#DIV/0!</v>
      </c>
    </row>
    <row r="37" spans="2:22" ht="18" hidden="1">
      <c r="B37" s="74"/>
      <c r="C37" s="82" t="str">
        <f>Rezultati!A16</f>
        <v>Korness</v>
      </c>
      <c r="D37" s="83">
        <f>Rezultati!B16</f>
        <v>0</v>
      </c>
      <c r="E37" s="84"/>
      <c r="F37" s="84"/>
      <c r="G37" s="85" t="e">
        <f>F37/E37-8</f>
        <v>#DIV/0!</v>
      </c>
      <c r="H37" s="86"/>
      <c r="I37" s="86"/>
      <c r="J37" s="85" t="e">
        <f>I37/H37-8</f>
        <v>#DIV/0!</v>
      </c>
      <c r="K37" s="84">
        <f>Rezultati!BZ16</f>
        <v>0</v>
      </c>
      <c r="L37" s="84">
        <f>Rezultati!BY16</f>
        <v>0</v>
      </c>
      <c r="M37" s="85" t="e">
        <f>Rezultati!CB16</f>
        <v>#DIV/0!</v>
      </c>
      <c r="N37" s="84"/>
      <c r="O37" s="84"/>
      <c r="P37" s="85"/>
      <c r="Q37" s="84"/>
      <c r="R37" s="84"/>
      <c r="S37" s="85"/>
      <c r="T37" s="86">
        <f>K37+H37+E37</f>
        <v>0</v>
      </c>
      <c r="U37" s="86">
        <f>F37+I37+L37</f>
        <v>0</v>
      </c>
      <c r="V37" s="85" t="e">
        <f>U37/T37-8</f>
        <v>#DIV/0!</v>
      </c>
    </row>
    <row r="38" spans="2:22" ht="18" hidden="1">
      <c r="B38" s="74"/>
      <c r="C38" s="87" t="str">
        <f>Rezultati!A14</f>
        <v>Korness</v>
      </c>
      <c r="D38" s="87">
        <f>Rezultati!B14</f>
        <v>0</v>
      </c>
      <c r="E38" s="88"/>
      <c r="F38" s="88"/>
      <c r="G38" s="89" t="e">
        <f>F38/E38-8</f>
        <v>#DIV/0!</v>
      </c>
      <c r="H38" s="90"/>
      <c r="I38" s="90"/>
      <c r="J38" s="89" t="e">
        <f>I38/H38-8</f>
        <v>#DIV/0!</v>
      </c>
      <c r="K38" s="88">
        <f>Rezultati!BZ14</f>
        <v>0</v>
      </c>
      <c r="L38" s="88">
        <f>Rezultati!BY14</f>
        <v>0</v>
      </c>
      <c r="M38" s="89" t="e">
        <f>Rezultati!CB14</f>
        <v>#DIV/0!</v>
      </c>
      <c r="N38" s="88"/>
      <c r="O38" s="88"/>
      <c r="P38" s="89"/>
      <c r="Q38" s="88"/>
      <c r="R38" s="88"/>
      <c r="S38" s="89"/>
      <c r="T38" s="90">
        <f>K38+H38+E38</f>
        <v>0</v>
      </c>
      <c r="U38" s="90">
        <f>F38+I38+L38</f>
        <v>0</v>
      </c>
      <c r="V38" s="89" t="e">
        <f>U38/T38-8</f>
        <v>#DIV/0!</v>
      </c>
    </row>
    <row r="39" ht="12.75" hidden="1"/>
    <row r="40" spans="2:22" ht="18" hidden="1">
      <c r="B40" s="74"/>
      <c r="C40" s="75" t="str">
        <f>Rezultati!A29</f>
        <v>ALDENS Holding</v>
      </c>
      <c r="D40" s="75">
        <f>Rezultati!B29</f>
        <v>0</v>
      </c>
      <c r="E40" s="76"/>
      <c r="F40" s="76"/>
      <c r="G40" s="77" t="e">
        <f aca="true" t="shared" si="9" ref="G40:G49">F40/E40</f>
        <v>#DIV/0!</v>
      </c>
      <c r="H40" s="78"/>
      <c r="I40" s="78"/>
      <c r="J40" s="77" t="e">
        <f aca="true" t="shared" si="10" ref="J40:J49">I40/H40</f>
        <v>#DIV/0!</v>
      </c>
      <c r="K40" s="76">
        <f>Rezultati!BZ29</f>
        <v>0</v>
      </c>
      <c r="L40" s="76">
        <f>Rezultati!BY29</f>
        <v>0</v>
      </c>
      <c r="M40" s="77" t="e">
        <f>Rezultati!CB29</f>
        <v>#DIV/0!</v>
      </c>
      <c r="N40" s="76"/>
      <c r="O40" s="76"/>
      <c r="P40" s="77"/>
      <c r="Q40" s="76"/>
      <c r="R40" s="76"/>
      <c r="S40" s="77"/>
      <c r="T40" s="78">
        <f aca="true" t="shared" si="11" ref="T40:T46">K40+H40+E40</f>
        <v>0</v>
      </c>
      <c r="U40" s="78">
        <f aca="true" t="shared" si="12" ref="U40:U46">F40+I40+L40</f>
        <v>0</v>
      </c>
      <c r="V40" s="77" t="e">
        <f aca="true" t="shared" si="13" ref="V40:V47">U40/T40</f>
        <v>#DIV/0!</v>
      </c>
    </row>
    <row r="41" spans="2:22" ht="18" hidden="1">
      <c r="B41" s="74"/>
      <c r="C41" s="75" t="str">
        <f>Rezultati!A11</f>
        <v>X X X</v>
      </c>
      <c r="D41" s="75">
        <f>Rezultati!B11</f>
        <v>0</v>
      </c>
      <c r="E41" s="76"/>
      <c r="F41" s="76"/>
      <c r="G41" s="77" t="e">
        <f t="shared" si="9"/>
        <v>#DIV/0!</v>
      </c>
      <c r="H41" s="78"/>
      <c r="I41" s="78"/>
      <c r="J41" s="77" t="e">
        <f t="shared" si="10"/>
        <v>#DIV/0!</v>
      </c>
      <c r="K41" s="76">
        <f>Rezultati!BZ11</f>
        <v>0</v>
      </c>
      <c r="L41" s="76">
        <f>Rezultati!BY11</f>
        <v>0</v>
      </c>
      <c r="M41" s="77" t="e">
        <f>Rezultati!CB11</f>
        <v>#DIV/0!</v>
      </c>
      <c r="N41" s="76"/>
      <c r="O41" s="76"/>
      <c r="P41" s="77"/>
      <c r="Q41" s="76"/>
      <c r="R41" s="76"/>
      <c r="S41" s="77"/>
      <c r="T41" s="78">
        <f t="shared" si="11"/>
        <v>0</v>
      </c>
      <c r="U41" s="78">
        <f t="shared" si="12"/>
        <v>0</v>
      </c>
      <c r="V41" s="77" t="e">
        <f t="shared" si="13"/>
        <v>#DIV/0!</v>
      </c>
    </row>
    <row r="42" spans="2:22" ht="18" hidden="1">
      <c r="B42" s="74"/>
      <c r="C42" s="75" t="str">
        <f>Rezultati!A18</f>
        <v>Korness</v>
      </c>
      <c r="D42" s="75">
        <f>Rezultati!B18</f>
        <v>0</v>
      </c>
      <c r="E42" s="76"/>
      <c r="F42" s="76"/>
      <c r="G42" s="77" t="e">
        <f t="shared" si="9"/>
        <v>#DIV/0!</v>
      </c>
      <c r="H42" s="78"/>
      <c r="I42" s="78"/>
      <c r="J42" s="77" t="e">
        <f t="shared" si="10"/>
        <v>#DIV/0!</v>
      </c>
      <c r="K42" s="76">
        <f>Rezultati!BZ18</f>
        <v>0</v>
      </c>
      <c r="L42" s="76">
        <f>Rezultati!BY18</f>
        <v>0</v>
      </c>
      <c r="M42" s="77" t="e">
        <f>Rezultati!CB18</f>
        <v>#DIV/0!</v>
      </c>
      <c r="N42" s="76"/>
      <c r="O42" s="76"/>
      <c r="P42" s="77"/>
      <c r="Q42" s="76"/>
      <c r="R42" s="76"/>
      <c r="S42" s="77"/>
      <c r="T42" s="78">
        <f t="shared" si="11"/>
        <v>0</v>
      </c>
      <c r="U42" s="78">
        <f t="shared" si="12"/>
        <v>0</v>
      </c>
      <c r="V42" s="77" t="e">
        <f t="shared" si="13"/>
        <v>#DIV/0!</v>
      </c>
    </row>
    <row r="43" spans="2:22" ht="18" hidden="1">
      <c r="B43" s="74"/>
      <c r="C43" s="75" t="str">
        <f>Rezultati!A27</f>
        <v>ALDENS Holding</v>
      </c>
      <c r="D43" s="75">
        <f>Rezultati!B27</f>
        <v>0</v>
      </c>
      <c r="E43" s="76"/>
      <c r="F43" s="76"/>
      <c r="G43" s="77" t="e">
        <f t="shared" si="9"/>
        <v>#DIV/0!</v>
      </c>
      <c r="H43" s="78"/>
      <c r="I43" s="78"/>
      <c r="J43" s="77" t="e">
        <f t="shared" si="10"/>
        <v>#DIV/0!</v>
      </c>
      <c r="K43" s="76">
        <f>Rezultati!BZ27</f>
        <v>0</v>
      </c>
      <c r="L43" s="76">
        <f>Rezultati!BY27</f>
        <v>0</v>
      </c>
      <c r="M43" s="77" t="e">
        <f>Rezultati!CB27</f>
        <v>#DIV/0!</v>
      </c>
      <c r="N43" s="76"/>
      <c r="O43" s="76"/>
      <c r="P43" s="77"/>
      <c r="Q43" s="76"/>
      <c r="R43" s="76"/>
      <c r="S43" s="77"/>
      <c r="T43" s="78">
        <f t="shared" si="11"/>
        <v>0</v>
      </c>
      <c r="U43" s="78">
        <f t="shared" si="12"/>
        <v>0</v>
      </c>
      <c r="V43" s="77" t="e">
        <f t="shared" si="13"/>
        <v>#DIV/0!</v>
      </c>
    </row>
    <row r="44" spans="2:22" ht="18" hidden="1">
      <c r="B44" s="74"/>
      <c r="C44" s="75" t="str">
        <f>Rezultati!A19</f>
        <v>Korness</v>
      </c>
      <c r="D44" s="75">
        <f>Rezultati!B19</f>
        <v>0</v>
      </c>
      <c r="E44" s="76"/>
      <c r="F44" s="76"/>
      <c r="G44" s="77" t="e">
        <f t="shared" si="9"/>
        <v>#DIV/0!</v>
      </c>
      <c r="H44" s="78"/>
      <c r="I44" s="78"/>
      <c r="J44" s="77" t="e">
        <f t="shared" si="10"/>
        <v>#DIV/0!</v>
      </c>
      <c r="K44" s="76">
        <f>Rezultati!BZ19</f>
        <v>0</v>
      </c>
      <c r="L44" s="76">
        <f>Rezultati!BY19</f>
        <v>0</v>
      </c>
      <c r="M44" s="77" t="e">
        <f>Rezultati!CB19</f>
        <v>#DIV/0!</v>
      </c>
      <c r="N44" s="76"/>
      <c r="O44" s="76"/>
      <c r="P44" s="77"/>
      <c r="Q44" s="76"/>
      <c r="R44" s="76"/>
      <c r="S44" s="77"/>
      <c r="T44" s="78">
        <f t="shared" si="11"/>
        <v>0</v>
      </c>
      <c r="U44" s="78">
        <f t="shared" si="12"/>
        <v>0</v>
      </c>
      <c r="V44" s="77" t="e">
        <f t="shared" si="13"/>
        <v>#DIV/0!</v>
      </c>
    </row>
    <row r="45" spans="2:22" ht="18" hidden="1">
      <c r="B45" s="74"/>
      <c r="C45" s="75" t="str">
        <f>Rezultati!A12</f>
        <v>X X X</v>
      </c>
      <c r="D45" s="75">
        <f>Rezultati!B12</f>
        <v>0</v>
      </c>
      <c r="E45" s="76"/>
      <c r="F45" s="76"/>
      <c r="G45" s="77" t="e">
        <f t="shared" si="9"/>
        <v>#DIV/0!</v>
      </c>
      <c r="H45" s="78"/>
      <c r="I45" s="78"/>
      <c r="J45" s="77" t="e">
        <f t="shared" si="10"/>
        <v>#DIV/0!</v>
      </c>
      <c r="K45" s="76">
        <f>Rezultati!BZ12</f>
        <v>0</v>
      </c>
      <c r="L45" s="76">
        <f>Rezultati!BY12</f>
        <v>0</v>
      </c>
      <c r="M45" s="77" t="e">
        <f>Rezultati!CB12</f>
        <v>#DIV/0!</v>
      </c>
      <c r="N45" s="76"/>
      <c r="O45" s="76"/>
      <c r="P45" s="77"/>
      <c r="Q45" s="76"/>
      <c r="R45" s="76"/>
      <c r="S45" s="77"/>
      <c r="T45" s="78">
        <f t="shared" si="11"/>
        <v>0</v>
      </c>
      <c r="U45" s="78">
        <f t="shared" si="12"/>
        <v>0</v>
      </c>
      <c r="V45" s="77" t="e">
        <f t="shared" si="13"/>
        <v>#DIV/0!</v>
      </c>
    </row>
    <row r="46" spans="2:22" ht="18" hidden="1">
      <c r="B46" s="74"/>
      <c r="C46" s="75" t="str">
        <f>Rezultati!A8</f>
        <v>X X X</v>
      </c>
      <c r="D46" s="75">
        <f>Rezultati!B8</f>
        <v>0</v>
      </c>
      <c r="E46" s="76"/>
      <c r="F46" s="76"/>
      <c r="G46" s="77" t="e">
        <f t="shared" si="9"/>
        <v>#DIV/0!</v>
      </c>
      <c r="H46" s="78"/>
      <c r="I46" s="78"/>
      <c r="J46" s="77" t="e">
        <f t="shared" si="10"/>
        <v>#DIV/0!</v>
      </c>
      <c r="K46" s="76">
        <f>Rezultati!BZ8</f>
        <v>0</v>
      </c>
      <c r="L46" s="76">
        <f>Rezultati!BY8</f>
        <v>0</v>
      </c>
      <c r="M46" s="77" t="e">
        <f>Rezultati!CB8</f>
        <v>#DIV/0!</v>
      </c>
      <c r="N46" s="76"/>
      <c r="O46" s="76"/>
      <c r="P46" s="77"/>
      <c r="Q46" s="76"/>
      <c r="R46" s="76"/>
      <c r="S46" s="77"/>
      <c r="T46" s="78">
        <f t="shared" si="11"/>
        <v>0</v>
      </c>
      <c r="U46" s="78">
        <f t="shared" si="12"/>
        <v>0</v>
      </c>
      <c r="V46" s="77" t="e">
        <f t="shared" si="13"/>
        <v>#DIV/0!</v>
      </c>
    </row>
    <row r="47" spans="2:22" ht="18" hidden="1">
      <c r="B47" s="74"/>
      <c r="C47" s="75" t="str">
        <f>Rezultati!A26</f>
        <v>ALDENS Holding</v>
      </c>
      <c r="D47" s="75">
        <f>Rezultati!B26</f>
        <v>0</v>
      </c>
      <c r="E47" s="76"/>
      <c r="F47" s="76"/>
      <c r="G47" s="77" t="e">
        <f t="shared" si="9"/>
        <v>#DIV/0!</v>
      </c>
      <c r="H47" s="77"/>
      <c r="I47" s="77"/>
      <c r="J47" s="67" t="e">
        <f t="shared" si="10"/>
        <v>#DIV/0!</v>
      </c>
      <c r="K47" s="76">
        <f>Rezultati!BZ26</f>
        <v>0</v>
      </c>
      <c r="L47" s="76">
        <f>Rezultati!BY26</f>
        <v>0</v>
      </c>
      <c r="M47" s="77" t="e">
        <f>Rezultati!CB26</f>
        <v>#DIV/0!</v>
      </c>
      <c r="N47" s="76"/>
      <c r="O47" s="76"/>
      <c r="P47" s="77"/>
      <c r="Q47" s="76"/>
      <c r="R47" s="76"/>
      <c r="S47" s="77"/>
      <c r="T47" s="78">
        <f>Q47+N47+K47+E47</f>
        <v>0</v>
      </c>
      <c r="U47" s="78">
        <f>R47+O47+L47+F47</f>
        <v>0</v>
      </c>
      <c r="V47" s="77" t="e">
        <f t="shared" si="13"/>
        <v>#DIV/0!</v>
      </c>
    </row>
    <row r="48" spans="2:22" ht="18" hidden="1">
      <c r="B48" s="74"/>
      <c r="C48" s="75" t="str">
        <f>Rezultati!A33</f>
        <v>Amberfish</v>
      </c>
      <c r="D48" s="75" t="str">
        <f>Rezultati!B33</f>
        <v>Pieacinātajs spēlētājs</v>
      </c>
      <c r="E48" s="76"/>
      <c r="F48" s="76"/>
      <c r="G48" s="77" t="e">
        <f t="shared" si="9"/>
        <v>#DIV/0!</v>
      </c>
      <c r="H48" s="77"/>
      <c r="I48" s="77"/>
      <c r="J48" s="67" t="e">
        <f t="shared" si="10"/>
        <v>#DIV/0!</v>
      </c>
      <c r="K48" s="76">
        <f>Rezultati!BZ33</f>
        <v>4</v>
      </c>
      <c r="L48" s="76">
        <f>Rezultati!BY33</f>
        <v>667</v>
      </c>
      <c r="M48" s="77">
        <f>Rezultati!CB33</f>
        <v>166.75</v>
      </c>
      <c r="N48" s="76"/>
      <c r="O48" s="76"/>
      <c r="P48" s="77"/>
      <c r="Q48" s="76"/>
      <c r="R48" s="76"/>
      <c r="S48" s="77"/>
      <c r="T48" s="78">
        <f>Q48+N48+K48+E48</f>
        <v>4</v>
      </c>
      <c r="U48" s="78">
        <f>R48+O48+L48+F48</f>
        <v>667</v>
      </c>
      <c r="V48" s="77" t="e">
        <f>((M48*K48)+(G48*E48))/((E48+K48))</f>
        <v>#DIV/0!</v>
      </c>
    </row>
    <row r="49" spans="2:22" ht="18" hidden="1">
      <c r="B49" s="74"/>
      <c r="C49" s="75" t="str">
        <f>Rezultati!A34</f>
        <v>Amberfish</v>
      </c>
      <c r="D49" s="75" t="str">
        <f>Rezultati!B34</f>
        <v>aklais rezultāts</v>
      </c>
      <c r="E49" s="76"/>
      <c r="F49" s="76"/>
      <c r="G49" s="77" t="e">
        <f t="shared" si="9"/>
        <v>#DIV/0!</v>
      </c>
      <c r="H49" s="77"/>
      <c r="I49" s="77"/>
      <c r="J49" s="67" t="e">
        <f t="shared" si="10"/>
        <v>#DIV/0!</v>
      </c>
      <c r="K49" s="76">
        <f>Rezultati!BZ34</f>
        <v>0</v>
      </c>
      <c r="L49" s="76">
        <f>Rezultati!BY34</f>
        <v>0</v>
      </c>
      <c r="M49" s="77" t="e">
        <f>Rezultati!CB34</f>
        <v>#DIV/0!</v>
      </c>
      <c r="N49" s="76"/>
      <c r="O49" s="76"/>
      <c r="P49" s="77"/>
      <c r="Q49" s="76"/>
      <c r="R49" s="76"/>
      <c r="S49" s="77"/>
      <c r="T49" s="78">
        <f>Q49+N49+K49+E49</f>
        <v>0</v>
      </c>
      <c r="U49" s="78">
        <f>R49+O49+L49+F49</f>
        <v>0</v>
      </c>
      <c r="V49" s="77" t="e">
        <f>((M49*K49)+(G49*E49))/((E49+K49))</f>
        <v>#DIV/0!</v>
      </c>
    </row>
    <row r="50" ht="17.25" hidden="1">
      <c r="B50" s="74"/>
    </row>
    <row r="51" spans="2:22" ht="18" hidden="1">
      <c r="B51" s="74"/>
      <c r="C51" s="75" t="str">
        <f>Rezultati!A36</f>
        <v>Amberfish</v>
      </c>
      <c r="D51" s="75">
        <f>Rezultati!B36</f>
        <v>0</v>
      </c>
      <c r="E51" s="76"/>
      <c r="F51" s="76"/>
      <c r="G51" s="77" t="e">
        <f>F51/E51</f>
        <v>#DIV/0!</v>
      </c>
      <c r="H51" s="77"/>
      <c r="I51" s="77"/>
      <c r="J51" s="67" t="e">
        <f>I51/H51</f>
        <v>#DIV/0!</v>
      </c>
      <c r="K51" s="76">
        <f>Rezultati!BZ36</f>
        <v>0</v>
      </c>
      <c r="L51" s="76">
        <f>Rezultati!BY36</f>
        <v>0</v>
      </c>
      <c r="M51" s="77" t="e">
        <f>Rezultati!CB36</f>
        <v>#DIV/0!</v>
      </c>
      <c r="N51" s="76"/>
      <c r="O51" s="76"/>
      <c r="P51" s="77"/>
      <c r="Q51" s="76"/>
      <c r="R51" s="76"/>
      <c r="S51" s="77"/>
      <c r="T51" s="78">
        <f>Q51+N51+K51+E51</f>
        <v>0</v>
      </c>
      <c r="U51" s="78">
        <f>R51+O51+L51+F51</f>
        <v>0</v>
      </c>
      <c r="V51" s="77" t="e">
        <f>U51/T51</f>
        <v>#DIV/0!</v>
      </c>
    </row>
    <row r="52" ht="12.75" hidden="1"/>
    <row r="53" spans="2:10" ht="17.25" hidden="1">
      <c r="B53" s="74"/>
      <c r="C53"/>
      <c r="D53"/>
      <c r="E53"/>
      <c r="F53"/>
      <c r="G53"/>
      <c r="H53"/>
      <c r="I53"/>
      <c r="J53"/>
    </row>
    <row r="54" spans="2:22" ht="18" hidden="1">
      <c r="B54" s="74"/>
      <c r="C54" s="75" t="str">
        <f>Rezultati!A50</f>
        <v>Sun Ball</v>
      </c>
      <c r="D54" s="75">
        <f>Rezultati!B50</f>
        <v>0</v>
      </c>
      <c r="E54" s="76"/>
      <c r="F54" s="76"/>
      <c r="G54" s="77" t="e">
        <f>F54/E54</f>
        <v>#DIV/0!</v>
      </c>
      <c r="H54" s="77"/>
      <c r="I54" s="77"/>
      <c r="J54" s="67" t="e">
        <f>I54/H54</f>
        <v>#DIV/0!</v>
      </c>
      <c r="K54" s="76">
        <f>Rezultati!BZ50</f>
        <v>0</v>
      </c>
      <c r="L54" s="76">
        <f>Rezultati!BY50</f>
        <v>0</v>
      </c>
      <c r="M54" s="77" t="e">
        <f>Rezultati!CB50</f>
        <v>#DIV/0!</v>
      </c>
      <c r="N54" s="76"/>
      <c r="O54" s="76"/>
      <c r="P54" s="77"/>
      <c r="Q54" s="76"/>
      <c r="R54" s="76"/>
      <c r="S54" s="77"/>
      <c r="T54" s="78">
        <f>Q54+N54+K54+E54</f>
        <v>0</v>
      </c>
      <c r="U54" s="78">
        <f>R54+O54+L54+F54</f>
        <v>0</v>
      </c>
      <c r="V54" s="77" t="e">
        <f>U54/T54</f>
        <v>#DIV/0!</v>
      </c>
    </row>
    <row r="55" spans="2:22" ht="18" hidden="1">
      <c r="B55" s="74"/>
      <c r="C55" s="75" t="str">
        <f>Rezultati!A54</f>
        <v>Bowling Sharks</v>
      </c>
      <c r="D55" s="75" t="str">
        <f>Rezultati!B54</f>
        <v>Pieaicinatajs spēlētājs</v>
      </c>
      <c r="E55" s="76"/>
      <c r="F55" s="76"/>
      <c r="G55" s="77" t="e">
        <f>F55/E55</f>
        <v>#DIV/0!</v>
      </c>
      <c r="H55" s="77"/>
      <c r="I55" s="77"/>
      <c r="J55" s="67" t="e">
        <f>I55/H55</f>
        <v>#DIV/0!</v>
      </c>
      <c r="K55" s="76">
        <f>Rezultati!BZ54</f>
        <v>0</v>
      </c>
      <c r="L55" s="76">
        <f>Rezultati!BY54</f>
        <v>0</v>
      </c>
      <c r="M55" s="77" t="e">
        <f>Rezultati!CB54</f>
        <v>#DIV/0!</v>
      </c>
      <c r="N55" s="76"/>
      <c r="O55" s="76"/>
      <c r="P55" s="77"/>
      <c r="Q55" s="76"/>
      <c r="R55" s="76"/>
      <c r="S55" s="77"/>
      <c r="T55" s="78">
        <f>Q55+N55+K55+E55</f>
        <v>0</v>
      </c>
      <c r="U55" s="78">
        <f>R55+O55+L55+F55</f>
        <v>0</v>
      </c>
      <c r="V55" s="77" t="e">
        <f>U55/T55</f>
        <v>#DIV/0!</v>
      </c>
    </row>
    <row r="56" ht="12.75" hidden="1"/>
    <row r="57" spans="2:22" ht="18" hidden="1">
      <c r="B57" s="74"/>
      <c r="C57" s="75" t="str">
        <f>Rezultati!A56</f>
        <v>Bowling Sharks</v>
      </c>
      <c r="D57" s="75">
        <f>Rezultati!B56</f>
        <v>0</v>
      </c>
      <c r="E57" s="76"/>
      <c r="F57" s="76"/>
      <c r="G57" s="77" t="e">
        <f>F57/E57</f>
        <v>#DIV/0!</v>
      </c>
      <c r="H57" s="77"/>
      <c r="I57" s="77"/>
      <c r="J57" s="67" t="e">
        <f>I57/H57</f>
        <v>#DIV/0!</v>
      </c>
      <c r="K57" s="76">
        <f>Rezultati!BZ56</f>
        <v>0</v>
      </c>
      <c r="L57" s="76">
        <f>Rezultati!BY56</f>
        <v>0</v>
      </c>
      <c r="M57" s="77" t="e">
        <f>Rezultati!CB56</f>
        <v>#DIV/0!</v>
      </c>
      <c r="N57" s="76"/>
      <c r="O57" s="76"/>
      <c r="P57" s="77"/>
      <c r="Q57" s="76"/>
      <c r="R57" s="76"/>
      <c r="S57" s="77"/>
      <c r="T57" s="78">
        <f>Q57+N57+K57+E57</f>
        <v>0</v>
      </c>
      <c r="U57" s="78">
        <f>R57+O57+L57+F57</f>
        <v>0</v>
      </c>
      <c r="V57" s="77" t="e">
        <f>U57/T57</f>
        <v>#DIV/0!</v>
      </c>
    </row>
    <row r="58" spans="2:22" ht="18" hidden="1">
      <c r="B58" s="74"/>
      <c r="C58" s="75" t="str">
        <f>Rezultati!A57</f>
        <v>Bowling Sharks</v>
      </c>
      <c r="D58" s="75">
        <f>Rezultati!B57</f>
        <v>0</v>
      </c>
      <c r="E58" s="76"/>
      <c r="F58" s="76"/>
      <c r="G58" s="77" t="e">
        <f>F58/E58</f>
        <v>#DIV/0!</v>
      </c>
      <c r="H58" s="77"/>
      <c r="I58" s="77"/>
      <c r="J58" s="67" t="e">
        <f>I58/H58</f>
        <v>#DIV/0!</v>
      </c>
      <c r="K58" s="76">
        <f>Rezultati!BZ57</f>
        <v>0</v>
      </c>
      <c r="L58" s="76">
        <f>Rezultati!BY57</f>
        <v>0</v>
      </c>
      <c r="M58" s="77" t="e">
        <f>Rezultati!CB57</f>
        <v>#DIV/0!</v>
      </c>
      <c r="N58" s="76"/>
      <c r="O58" s="76"/>
      <c r="P58" s="77"/>
      <c r="Q58" s="76"/>
      <c r="R58" s="76"/>
      <c r="S58" s="77"/>
      <c r="T58" s="78">
        <f>Q58+N58+K58+E58</f>
        <v>0</v>
      </c>
      <c r="U58" s="78">
        <f>R58+O58+L58+F58</f>
        <v>0</v>
      </c>
      <c r="V58" s="77" t="e">
        <f>U58/T58</f>
        <v>#DIV/0!</v>
      </c>
    </row>
    <row r="59" spans="2:22" ht="18" hidden="1">
      <c r="B59" s="74"/>
      <c r="C59" s="75" t="str">
        <f>Rezultati!A64</f>
        <v>Wolverine</v>
      </c>
      <c r="D59" s="75">
        <f>Rezultati!B64</f>
        <v>0</v>
      </c>
      <c r="E59" s="76"/>
      <c r="F59" s="76"/>
      <c r="G59" s="77"/>
      <c r="H59" s="77"/>
      <c r="I59" s="77"/>
      <c r="J59" s="67"/>
      <c r="K59" s="76">
        <f>Rezultati!BZ64</f>
        <v>0</v>
      </c>
      <c r="L59" s="76">
        <f>Rezultati!BY64</f>
        <v>0</v>
      </c>
      <c r="M59" s="77" t="e">
        <f>Rezultati!CB64</f>
        <v>#DIV/0!</v>
      </c>
      <c r="N59" s="81"/>
      <c r="O59" s="81"/>
      <c r="P59" s="81"/>
      <c r="Q59" s="81"/>
      <c r="R59" s="81"/>
      <c r="S59" s="81"/>
      <c r="T59" s="78">
        <f>Q59+N59+K59+E59</f>
        <v>0</v>
      </c>
      <c r="U59" s="78">
        <f>R59+O59+L59+F59</f>
        <v>0</v>
      </c>
      <c r="V59" s="77" t="e">
        <f>U59/T59</f>
        <v>#DIV/0!</v>
      </c>
    </row>
    <row r="60" ht="12.75">
      <c r="W60" s="35"/>
    </row>
    <row r="61" spans="2:22" ht="28.5" customHeight="1">
      <c r="B61" s="737" t="s">
        <v>32</v>
      </c>
      <c r="C61" s="737"/>
      <c r="D61" s="737"/>
      <c r="E61" s="735" t="s">
        <v>24</v>
      </c>
      <c r="F61" s="735"/>
      <c r="G61" s="735"/>
      <c r="H61" s="735" t="s">
        <v>25</v>
      </c>
      <c r="I61" s="735" t="s">
        <v>26</v>
      </c>
      <c r="J61" s="735" t="s">
        <v>27</v>
      </c>
      <c r="K61" s="735" t="s">
        <v>28</v>
      </c>
      <c r="L61" s="735" t="s">
        <v>26</v>
      </c>
      <c r="M61" s="735" t="s">
        <v>27</v>
      </c>
      <c r="N61" s="736" t="s">
        <v>29</v>
      </c>
      <c r="O61" s="736"/>
      <c r="P61" s="736"/>
      <c r="Q61" s="735" t="s">
        <v>30</v>
      </c>
      <c r="R61" s="735"/>
      <c r="S61" s="735"/>
      <c r="T61" s="735" t="s">
        <v>12</v>
      </c>
      <c r="U61" s="735"/>
      <c r="V61" s="735"/>
    </row>
    <row r="62" spans="2:22" ht="82.5" customHeight="1">
      <c r="B62" s="91" t="s">
        <v>2</v>
      </c>
      <c r="C62" s="92" t="s">
        <v>6</v>
      </c>
      <c r="D62" s="93" t="s">
        <v>31</v>
      </c>
      <c r="E62" s="61" t="s">
        <v>7</v>
      </c>
      <c r="F62" s="62" t="s">
        <v>26</v>
      </c>
      <c r="G62" s="63" t="s">
        <v>27</v>
      </c>
      <c r="H62" s="61" t="s">
        <v>7</v>
      </c>
      <c r="I62" s="62" t="s">
        <v>26</v>
      </c>
      <c r="J62" s="63" t="s">
        <v>27</v>
      </c>
      <c r="K62" s="61" t="s">
        <v>7</v>
      </c>
      <c r="L62" s="62" t="s">
        <v>26</v>
      </c>
      <c r="M62" s="63" t="s">
        <v>27</v>
      </c>
      <c r="N62" s="61" t="s">
        <v>7</v>
      </c>
      <c r="O62" s="62" t="s">
        <v>26</v>
      </c>
      <c r="P62" s="63" t="s">
        <v>27</v>
      </c>
      <c r="Q62" s="61" t="s">
        <v>7</v>
      </c>
      <c r="R62" s="62" t="s">
        <v>26</v>
      </c>
      <c r="S62" s="63" t="s">
        <v>27</v>
      </c>
      <c r="T62" s="61" t="s">
        <v>7</v>
      </c>
      <c r="U62" s="62" t="s">
        <v>26</v>
      </c>
      <c r="V62" s="63" t="s">
        <v>27</v>
      </c>
    </row>
    <row r="63" spans="2:22" ht="17.25">
      <c r="B63" s="94">
        <v>1</v>
      </c>
      <c r="C63" s="65" t="str">
        <f>Rezultati!A41</f>
        <v>NB Ledijas</v>
      </c>
      <c r="D63" s="65" t="str">
        <f>Rezultati!B41</f>
        <v>Anita Valdmane</v>
      </c>
      <c r="E63" s="66">
        <v>16</v>
      </c>
      <c r="F63" s="66">
        <v>2985</v>
      </c>
      <c r="G63" s="67">
        <f aca="true" t="shared" si="14" ref="G63:G68">F63/E63-8</f>
        <v>178.5625</v>
      </c>
      <c r="H63" s="68"/>
      <c r="I63" s="68"/>
      <c r="J63" s="67" t="e">
        <f>I63/H63-8</f>
        <v>#DIV/0!</v>
      </c>
      <c r="K63" s="66">
        <f>Rezultati!BZ41</f>
        <v>8</v>
      </c>
      <c r="L63" s="66">
        <f>Rezultati!BY41</f>
        <v>1656</v>
      </c>
      <c r="M63" s="67">
        <f>Rezultati!CB41</f>
        <v>199</v>
      </c>
      <c r="N63" s="66"/>
      <c r="O63" s="66"/>
      <c r="P63" s="67"/>
      <c r="Q63" s="66"/>
      <c r="R63" s="66"/>
      <c r="S63" s="67"/>
      <c r="T63" s="68">
        <f>K63+H63+E63</f>
        <v>24</v>
      </c>
      <c r="U63" s="68">
        <f>F63+I63+L63</f>
        <v>4641</v>
      </c>
      <c r="V63" s="67">
        <f aca="true" t="shared" si="15" ref="V63:V78">U63/T63-8</f>
        <v>185.375</v>
      </c>
    </row>
    <row r="64" spans="2:22" ht="17.25">
      <c r="B64" s="94">
        <v>2</v>
      </c>
      <c r="C64" s="65" t="str">
        <f>Rezultati!A44</f>
        <v>Sun Ball</v>
      </c>
      <c r="D64" s="65" t="str">
        <f>Rezultati!B44</f>
        <v>Viktorija Armoloviča</v>
      </c>
      <c r="E64" s="66">
        <v>24</v>
      </c>
      <c r="F64" s="66">
        <v>4481</v>
      </c>
      <c r="G64" s="67">
        <f t="shared" si="14"/>
        <v>178.70833333333334</v>
      </c>
      <c r="H64" s="68"/>
      <c r="I64" s="68"/>
      <c r="J64" s="67" t="e">
        <f>I64/H64</f>
        <v>#DIV/0!</v>
      </c>
      <c r="K64" s="66">
        <f>Rezultati!BZ44</f>
        <v>4</v>
      </c>
      <c r="L64" s="66">
        <f>Rezultati!BY44</f>
        <v>805</v>
      </c>
      <c r="M64" s="67">
        <f>Rezultati!CB44</f>
        <v>193.25</v>
      </c>
      <c r="N64" s="66"/>
      <c r="O64" s="66"/>
      <c r="P64" s="67"/>
      <c r="Q64" s="66"/>
      <c r="R64" s="66"/>
      <c r="S64" s="67"/>
      <c r="T64" s="68">
        <f>K64+H64+E64</f>
        <v>28</v>
      </c>
      <c r="U64" s="68">
        <f>F64+I64+L64</f>
        <v>5286</v>
      </c>
      <c r="V64" s="67">
        <f t="shared" si="15"/>
        <v>180.78571428571428</v>
      </c>
    </row>
    <row r="65" spans="2:22" ht="17.25">
      <c r="B65" s="94">
        <v>3</v>
      </c>
      <c r="C65" s="65" t="str">
        <f>Rezultati!A61</f>
        <v>Wolverine</v>
      </c>
      <c r="D65" s="65" t="str">
        <f>Rezultati!B61</f>
        <v>Liāna Ponomarenko</v>
      </c>
      <c r="E65" s="66">
        <v>26</v>
      </c>
      <c r="F65" s="66">
        <v>4777</v>
      </c>
      <c r="G65" s="67">
        <f t="shared" si="14"/>
        <v>175.73076923076923</v>
      </c>
      <c r="H65" s="68"/>
      <c r="I65" s="68"/>
      <c r="J65" s="67"/>
      <c r="K65" s="66">
        <f>Rezultati!BZ61</f>
        <v>16</v>
      </c>
      <c r="L65" s="66">
        <f>Rezultati!BY61</f>
        <v>3077</v>
      </c>
      <c r="M65" s="67">
        <f>Rezultati!CB61</f>
        <v>184.3125</v>
      </c>
      <c r="N65" s="66"/>
      <c r="O65" s="66"/>
      <c r="P65" s="67"/>
      <c r="Q65" s="66"/>
      <c r="R65" s="66"/>
      <c r="S65" s="67"/>
      <c r="T65" s="68">
        <f>K65+H65+E65</f>
        <v>42</v>
      </c>
      <c r="U65" s="68">
        <f>F65+I65+L65</f>
        <v>7854</v>
      </c>
      <c r="V65" s="67">
        <f t="shared" si="15"/>
        <v>179</v>
      </c>
    </row>
    <row r="66" spans="2:22" ht="17.25">
      <c r="B66" s="95">
        <v>4</v>
      </c>
      <c r="C66" s="70" t="str">
        <f>Rezultati!A65</f>
        <v>SIB</v>
      </c>
      <c r="D66" s="70" t="str">
        <f>Rezultati!B65</f>
        <v>Tatjana Teļnova</v>
      </c>
      <c r="E66" s="71">
        <v>0</v>
      </c>
      <c r="F66" s="71">
        <v>0</v>
      </c>
      <c r="G66" s="72" t="e">
        <f t="shared" si="14"/>
        <v>#DIV/0!</v>
      </c>
      <c r="H66" s="96"/>
      <c r="I66" s="96"/>
      <c r="J66" s="96"/>
      <c r="K66" s="71">
        <f>Rezultati!BZ65</f>
        <v>8</v>
      </c>
      <c r="L66" s="71">
        <f>Rezultati!BY65</f>
        <v>1485</v>
      </c>
      <c r="M66" s="72">
        <f>Rezultati!CB65</f>
        <v>177.625</v>
      </c>
      <c r="N66" s="71"/>
      <c r="O66" s="71"/>
      <c r="P66" s="72"/>
      <c r="Q66" s="71"/>
      <c r="R66" s="71"/>
      <c r="S66" s="72"/>
      <c r="T66" s="73">
        <f>E66+K66</f>
        <v>8</v>
      </c>
      <c r="U66" s="73">
        <f>F66+L66</f>
        <v>1485</v>
      </c>
      <c r="V66" s="72">
        <f t="shared" si="15"/>
        <v>177.625</v>
      </c>
    </row>
    <row r="67" spans="2:22" ht="17.25">
      <c r="B67" s="95">
        <v>5</v>
      </c>
      <c r="C67" s="70" t="str">
        <f>Rezultati!A38</f>
        <v>NB Ledijas</v>
      </c>
      <c r="D67" s="70" t="str">
        <f>Rezultati!B38</f>
        <v>Natālija Riznika</v>
      </c>
      <c r="E67" s="71">
        <v>24</v>
      </c>
      <c r="F67" s="71">
        <v>3987</v>
      </c>
      <c r="G67" s="72">
        <f t="shared" si="14"/>
        <v>158.125</v>
      </c>
      <c r="H67" s="73"/>
      <c r="I67" s="73"/>
      <c r="J67" s="72" t="e">
        <f>I67/H67-8</f>
        <v>#DIV/0!</v>
      </c>
      <c r="K67" s="71">
        <f>Rezultati!BZ38</f>
        <v>8</v>
      </c>
      <c r="L67" s="71">
        <f>Rezultati!BY38</f>
        <v>1307</v>
      </c>
      <c r="M67" s="72">
        <f>Rezultati!CB38</f>
        <v>155.375</v>
      </c>
      <c r="N67" s="71"/>
      <c r="O67" s="71"/>
      <c r="P67" s="72"/>
      <c r="Q67" s="71"/>
      <c r="R67" s="71"/>
      <c r="S67" s="72"/>
      <c r="T67" s="73">
        <f>K67+H67+E67</f>
        <v>32</v>
      </c>
      <c r="U67" s="73">
        <f>F67+I67+L67</f>
        <v>5294</v>
      </c>
      <c r="V67" s="72">
        <f t="shared" si="15"/>
        <v>157.4375</v>
      </c>
    </row>
    <row r="68" spans="2:22" ht="17.25">
      <c r="B68" s="95">
        <v>6</v>
      </c>
      <c r="C68" s="70" t="str">
        <f>Rezultati!A37</f>
        <v>NB Ledijas</v>
      </c>
      <c r="D68" s="70" t="str">
        <f>Rezultati!B37</f>
        <v>Ilona Ozola</v>
      </c>
      <c r="E68" s="71">
        <v>16</v>
      </c>
      <c r="F68" s="71">
        <v>2621</v>
      </c>
      <c r="G68" s="72">
        <f t="shared" si="14"/>
        <v>155.8125</v>
      </c>
      <c r="H68" s="72"/>
      <c r="I68" s="72"/>
      <c r="J68" s="72" t="e">
        <f>I68/H68-8</f>
        <v>#DIV/0!</v>
      </c>
      <c r="K68" s="71">
        <f>Rezultati!BZ37</f>
        <v>12</v>
      </c>
      <c r="L68" s="71">
        <f>Rezultati!BY37</f>
        <v>2001</v>
      </c>
      <c r="M68" s="72">
        <f>Rezultati!CB37</f>
        <v>158.75</v>
      </c>
      <c r="N68" s="71"/>
      <c r="O68" s="71"/>
      <c r="P68" s="72"/>
      <c r="Q68" s="71"/>
      <c r="R68" s="71"/>
      <c r="S68" s="72"/>
      <c r="T68" s="73">
        <f>E68+K68</f>
        <v>28</v>
      </c>
      <c r="U68" s="73">
        <f>F68+L68</f>
        <v>4622</v>
      </c>
      <c r="V68" s="72">
        <f t="shared" si="15"/>
        <v>157.07142857142858</v>
      </c>
    </row>
    <row r="69" spans="2:22" ht="17.25">
      <c r="B69" s="97">
        <v>7</v>
      </c>
      <c r="C69" s="75" t="str">
        <f>Rezultati!A55</f>
        <v>Bowling Sharks</v>
      </c>
      <c r="D69" s="75" t="str">
        <f>Rezultati!B55</f>
        <v>Svetlana Jemeļjanova</v>
      </c>
      <c r="E69" s="76">
        <v>0</v>
      </c>
      <c r="F69" s="76">
        <v>0</v>
      </c>
      <c r="G69" s="77" t="e">
        <f>F69/E69</f>
        <v>#DIV/0!</v>
      </c>
      <c r="H69" s="77"/>
      <c r="I69" s="77"/>
      <c r="J69" s="67" t="e">
        <f>I69/H69</f>
        <v>#DIV/0!</v>
      </c>
      <c r="K69" s="76">
        <f>Rezultati!BZ55</f>
        <v>8</v>
      </c>
      <c r="L69" s="76">
        <f>Rezultati!BY55</f>
        <v>1278</v>
      </c>
      <c r="M69" s="77">
        <f>Rezultati!CB55</f>
        <v>151.75</v>
      </c>
      <c r="N69" s="76"/>
      <c r="O69" s="76"/>
      <c r="P69" s="77"/>
      <c r="Q69" s="76"/>
      <c r="R69" s="76"/>
      <c r="S69" s="77"/>
      <c r="T69" s="78">
        <f>Q69+N69+K69+E69</f>
        <v>8</v>
      </c>
      <c r="U69" s="78">
        <f>R69+O69+L69+F69</f>
        <v>1278</v>
      </c>
      <c r="V69" s="77">
        <f t="shared" si="15"/>
        <v>151.75</v>
      </c>
    </row>
    <row r="70" spans="2:22" ht="17.25">
      <c r="B70" s="97">
        <v>8</v>
      </c>
      <c r="C70" s="75" t="str">
        <f>Rezultati!A40</f>
        <v>NB Ledijas</v>
      </c>
      <c r="D70" s="75" t="str">
        <f>Rezultati!B40</f>
        <v>Ilona Liņina</v>
      </c>
      <c r="E70" s="76">
        <v>16</v>
      </c>
      <c r="F70" s="76">
        <v>2421</v>
      </c>
      <c r="G70" s="77">
        <f>F70/E70-8</f>
        <v>143.3125</v>
      </c>
      <c r="H70" s="78"/>
      <c r="I70" s="78"/>
      <c r="J70" s="77" t="e">
        <f>I70/H70-8</f>
        <v>#DIV/0!</v>
      </c>
      <c r="K70" s="76">
        <f>Rezultati!BZ40</f>
        <v>8</v>
      </c>
      <c r="L70" s="76">
        <f>Rezultati!BY40</f>
        <v>1106</v>
      </c>
      <c r="M70" s="77">
        <f>Rezultati!CB40</f>
        <v>130.25</v>
      </c>
      <c r="N70" s="76"/>
      <c r="O70" s="76"/>
      <c r="P70" s="77"/>
      <c r="Q70" s="76"/>
      <c r="R70" s="76"/>
      <c r="S70" s="77"/>
      <c r="T70" s="78">
        <f>K70+H70+E70</f>
        <v>24</v>
      </c>
      <c r="U70" s="78">
        <f>F70+I70+L70</f>
        <v>3527</v>
      </c>
      <c r="V70" s="77">
        <f t="shared" si="15"/>
        <v>138.95833333333334</v>
      </c>
    </row>
    <row r="71" spans="2:22" ht="17.25">
      <c r="B71" s="97">
        <v>9</v>
      </c>
      <c r="C71" s="75" t="str">
        <f>Rezultati!A58</f>
        <v>Wolverine</v>
      </c>
      <c r="D71" s="75" t="str">
        <f>Rezultati!B58</f>
        <v>Laura Priedīte</v>
      </c>
      <c r="E71" s="76">
        <v>19</v>
      </c>
      <c r="F71" s="76">
        <v>2607</v>
      </c>
      <c r="G71" s="77">
        <f>F71/E71-8</f>
        <v>129.21052631578948</v>
      </c>
      <c r="H71" s="80"/>
      <c r="I71" s="80"/>
      <c r="J71" s="80"/>
      <c r="K71" s="76">
        <f>Rezultati!BZ58</f>
        <v>8</v>
      </c>
      <c r="L71" s="76">
        <f>Rezultati!BY58</f>
        <v>1079</v>
      </c>
      <c r="M71" s="77">
        <f>Rezultati!CB58</f>
        <v>126.875</v>
      </c>
      <c r="N71" s="76"/>
      <c r="O71" s="76"/>
      <c r="P71" s="77"/>
      <c r="Q71" s="76"/>
      <c r="R71" s="76"/>
      <c r="S71" s="77"/>
      <c r="T71" s="78">
        <f>E71+K71</f>
        <v>27</v>
      </c>
      <c r="U71" s="78">
        <f>F71+L71</f>
        <v>3686</v>
      </c>
      <c r="V71" s="77">
        <f t="shared" si="15"/>
        <v>128.5185185185185</v>
      </c>
    </row>
    <row r="72" spans="2:22" ht="17.25">
      <c r="B72" s="97">
        <v>10</v>
      </c>
      <c r="C72" s="75" t="str">
        <f>Rezultati!A7</f>
        <v>X X X</v>
      </c>
      <c r="D72" s="75" t="str">
        <f>Rezultati!B7</f>
        <v>Ilze Raņķe</v>
      </c>
      <c r="E72" s="76">
        <v>4</v>
      </c>
      <c r="F72" s="76">
        <v>545</v>
      </c>
      <c r="G72" s="77">
        <f>F72/E72-8</f>
        <v>128.25</v>
      </c>
      <c r="H72" s="78"/>
      <c r="I72" s="78"/>
      <c r="J72" s="77" t="e">
        <f>I72/H72</f>
        <v>#DIV/0!</v>
      </c>
      <c r="K72" s="76">
        <f>Rezultati!BZ7</f>
        <v>0</v>
      </c>
      <c r="L72" s="76">
        <f>Rezultati!BY7</f>
        <v>0</v>
      </c>
      <c r="M72" s="77" t="e">
        <f>Rezultati!CB7</f>
        <v>#DIV/0!</v>
      </c>
      <c r="N72" s="76"/>
      <c r="O72" s="76"/>
      <c r="P72" s="77"/>
      <c r="Q72" s="76"/>
      <c r="R72" s="76"/>
      <c r="S72" s="77"/>
      <c r="T72" s="78">
        <f>K72+H72+E72</f>
        <v>4</v>
      </c>
      <c r="U72" s="78">
        <f>F72+I72+L72</f>
        <v>545</v>
      </c>
      <c r="V72" s="77">
        <f t="shared" si="15"/>
        <v>128.25</v>
      </c>
    </row>
    <row r="73" spans="2:22" ht="17.25">
      <c r="B73" s="97">
        <v>11</v>
      </c>
      <c r="C73" s="75" t="str">
        <f>Rezultati!A42</f>
        <v>NB Ledijas</v>
      </c>
      <c r="D73" s="75" t="str">
        <f>Rezultati!B42</f>
        <v>Rasma Mauriņa</v>
      </c>
      <c r="E73" s="76">
        <v>12</v>
      </c>
      <c r="F73" s="76">
        <v>1597</v>
      </c>
      <c r="G73" s="77">
        <f>F73/E73-8</f>
        <v>125.08333333333334</v>
      </c>
      <c r="H73" s="78"/>
      <c r="I73" s="78"/>
      <c r="J73" s="77" t="e">
        <f>I73/H73</f>
        <v>#DIV/0!</v>
      </c>
      <c r="K73" s="76">
        <f>Rezultati!BZ42</f>
        <v>0</v>
      </c>
      <c r="L73" s="76">
        <f>Rezultati!BY42</f>
        <v>0</v>
      </c>
      <c r="M73" s="77" t="e">
        <f>Rezultati!CB42</f>
        <v>#DIV/0!</v>
      </c>
      <c r="N73" s="76"/>
      <c r="O73" s="76"/>
      <c r="P73" s="77"/>
      <c r="Q73" s="76"/>
      <c r="R73" s="76"/>
      <c r="S73" s="77"/>
      <c r="T73" s="78">
        <f>E73+K73</f>
        <v>12</v>
      </c>
      <c r="U73" s="78">
        <f>F73+L73</f>
        <v>1597</v>
      </c>
      <c r="V73" s="77">
        <f t="shared" si="15"/>
        <v>125.08333333333334</v>
      </c>
    </row>
    <row r="74" ht="17.25" hidden="1">
      <c r="V74" s="77" t="e">
        <f t="shared" si="15"/>
        <v>#DIV/0!</v>
      </c>
    </row>
    <row r="75" ht="17.25" hidden="1">
      <c r="V75" s="77" t="e">
        <f t="shared" si="15"/>
        <v>#DIV/0!</v>
      </c>
    </row>
    <row r="76" spans="3:22" ht="17.25" hidden="1">
      <c r="C76" s="98" t="str">
        <f>Rezultati!A24</f>
        <v>ALDENS Holding</v>
      </c>
      <c r="D76" s="98" t="str">
        <f>Rezultati!B24</f>
        <v>Karīna Maslova</v>
      </c>
      <c r="E76" s="99">
        <v>0</v>
      </c>
      <c r="F76" s="99">
        <v>0</v>
      </c>
      <c r="G76" s="67" t="e">
        <f>F76/E76-8</f>
        <v>#DIV/0!</v>
      </c>
      <c r="H76" s="100"/>
      <c r="I76" s="100"/>
      <c r="J76" s="101" t="e">
        <f>I76/H76-8</f>
        <v>#DIV/0!</v>
      </c>
      <c r="K76" s="99">
        <f>Rezultati!BZ24</f>
        <v>0</v>
      </c>
      <c r="L76" s="99">
        <f>Rezultati!BY24</f>
        <v>0</v>
      </c>
      <c r="M76" s="101" t="e">
        <f>Rezultati!CB24</f>
        <v>#DIV/0!</v>
      </c>
      <c r="N76" s="99"/>
      <c r="O76" s="99"/>
      <c r="P76" s="101"/>
      <c r="Q76" s="99"/>
      <c r="R76" s="99"/>
      <c r="S76" s="101"/>
      <c r="T76" s="100">
        <f>K76+H76+E76</f>
        <v>0</v>
      </c>
      <c r="U76" s="100">
        <f>F76+I76+L76</f>
        <v>0</v>
      </c>
      <c r="V76" s="77" t="e">
        <f t="shared" si="15"/>
        <v>#DIV/0!</v>
      </c>
    </row>
    <row r="77" spans="3:22" ht="17.25" hidden="1">
      <c r="C77" s="70" t="str">
        <f>Rezultati!A39</f>
        <v>NB Ledijas</v>
      </c>
      <c r="D77" s="70">
        <f>Rezultati!B39</f>
        <v>0</v>
      </c>
      <c r="E77" s="71"/>
      <c r="F77" s="71"/>
      <c r="G77" s="67" t="e">
        <f>F77/E77-8</f>
        <v>#DIV/0!</v>
      </c>
      <c r="H77" s="73"/>
      <c r="I77" s="73"/>
      <c r="J77" s="72" t="e">
        <f>I77/H77</f>
        <v>#DIV/0!</v>
      </c>
      <c r="K77" s="71">
        <f>Rezultati!BZ39</f>
        <v>0</v>
      </c>
      <c r="L77" s="71">
        <f>Rezultati!BY39</f>
        <v>0</v>
      </c>
      <c r="M77" s="72" t="e">
        <f>Rezultati!CB39</f>
        <v>#DIV/0!</v>
      </c>
      <c r="N77" s="71"/>
      <c r="O77" s="71"/>
      <c r="P77" s="72"/>
      <c r="Q77" s="71"/>
      <c r="R77" s="71"/>
      <c r="S77" s="72"/>
      <c r="T77" s="68">
        <f>E77+K77</f>
        <v>0</v>
      </c>
      <c r="U77" s="68">
        <f>F77+L77</f>
        <v>0</v>
      </c>
      <c r="V77" s="77" t="e">
        <f t="shared" si="15"/>
        <v>#DIV/0!</v>
      </c>
    </row>
    <row r="78" spans="3:22" ht="17.25" hidden="1">
      <c r="C78" s="70" t="str">
        <f>Rezultati!A43</f>
        <v>NB Ledijas</v>
      </c>
      <c r="D78" s="70">
        <f>Rezultati!B43</f>
        <v>0</v>
      </c>
      <c r="E78" s="71"/>
      <c r="F78" s="71"/>
      <c r="G78" s="67" t="e">
        <f>F78/E78-8</f>
        <v>#DIV/0!</v>
      </c>
      <c r="H78" s="73"/>
      <c r="I78" s="73"/>
      <c r="J78" s="72" t="e">
        <f>I78/H78</f>
        <v>#DIV/0!</v>
      </c>
      <c r="K78" s="71">
        <f>Rezultati!BZ43</f>
        <v>0</v>
      </c>
      <c r="L78" s="71">
        <f>Rezultati!BY43</f>
        <v>0</v>
      </c>
      <c r="M78" s="72" t="e">
        <f>Rezultati!CB43</f>
        <v>#DIV/0!</v>
      </c>
      <c r="N78" s="71"/>
      <c r="O78" s="71"/>
      <c r="P78" s="72"/>
      <c r="Q78" s="71"/>
      <c r="R78" s="71"/>
      <c r="S78" s="72"/>
      <c r="T78" s="68">
        <f>E78+K78</f>
        <v>0</v>
      </c>
      <c r="U78" s="68">
        <f>F78+L78</f>
        <v>0</v>
      </c>
      <c r="V78" s="77" t="e">
        <f t="shared" si="15"/>
        <v>#DIV/0!</v>
      </c>
    </row>
  </sheetData>
  <sheetProtection selectLockedCells="1" selectUnlockedCells="1"/>
  <mergeCells count="14">
    <mergeCell ref="T3:V3"/>
    <mergeCell ref="B61:D61"/>
    <mergeCell ref="E61:G61"/>
    <mergeCell ref="H61:J61"/>
    <mergeCell ref="K61:M61"/>
    <mergeCell ref="N61:P61"/>
    <mergeCell ref="Q61:S61"/>
    <mergeCell ref="T61:V61"/>
    <mergeCell ref="B3:D3"/>
    <mergeCell ref="E3:G3"/>
    <mergeCell ref="H3:J3"/>
    <mergeCell ref="K3:M3"/>
    <mergeCell ref="N3:P3"/>
    <mergeCell ref="Q3:S3"/>
  </mergeCells>
  <printOptions/>
  <pageMargins left="0.15763888888888888" right="0.11805555555555555" top="0.07847222222222222" bottom="0.1180555555555555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87"/>
  <sheetViews>
    <sheetView zoomScale="80" zoomScaleNormal="80" zoomScalePageLayoutView="0" workbookViewId="0" topLeftCell="A1">
      <selection activeCell="Y13" sqref="Y13"/>
    </sheetView>
  </sheetViews>
  <sheetFormatPr defaultColWidth="9.140625" defaultRowHeight="12.75"/>
  <cols>
    <col min="1" max="1" width="6.7109375" style="0" customWidth="1"/>
    <col min="2" max="2" width="8.00390625" style="54" customWidth="1"/>
    <col min="3" max="3" width="27.57421875" style="55" customWidth="1"/>
    <col min="4" max="4" width="29.421875" style="54" customWidth="1"/>
    <col min="5" max="5" width="10.00390625" style="54" customWidth="1"/>
    <col min="6" max="6" width="14.140625" style="54" customWidth="1"/>
    <col min="7" max="7" width="13.7109375" style="54" customWidth="1"/>
    <col min="8" max="10" width="0" style="54" hidden="1" customWidth="1"/>
    <col min="11" max="11" width="5.7109375" style="0" customWidth="1"/>
    <col min="12" max="12" width="9.8515625" style="0" customWidth="1"/>
    <col min="13" max="13" width="11.28125" style="0" customWidth="1"/>
    <col min="14" max="19" width="0" style="0" hidden="1" customWidth="1"/>
    <col min="20" max="20" width="5.7109375" style="0" customWidth="1"/>
    <col min="21" max="21" width="10.421875" style="0" customWidth="1"/>
    <col min="22" max="22" width="10.28125" style="0" customWidth="1"/>
    <col min="26" max="26" width="9.8515625" style="0" customWidth="1"/>
  </cols>
  <sheetData>
    <row r="1" ht="94.5" customHeight="1">
      <c r="M1" s="54"/>
    </row>
    <row r="2" ht="3" customHeight="1" hidden="1"/>
    <row r="3" spans="2:22" ht="36.75" customHeight="1">
      <c r="B3" s="734" t="s">
        <v>23</v>
      </c>
      <c r="C3" s="734"/>
      <c r="D3" s="734"/>
      <c r="E3" s="735" t="s">
        <v>24</v>
      </c>
      <c r="F3" s="735"/>
      <c r="G3" s="735"/>
      <c r="H3" s="735" t="s">
        <v>25</v>
      </c>
      <c r="I3" s="735" t="s">
        <v>26</v>
      </c>
      <c r="J3" s="735" t="s">
        <v>27</v>
      </c>
      <c r="K3" s="735" t="s">
        <v>28</v>
      </c>
      <c r="L3" s="735" t="s">
        <v>26</v>
      </c>
      <c r="M3" s="735" t="s">
        <v>27</v>
      </c>
      <c r="N3" s="736" t="s">
        <v>29</v>
      </c>
      <c r="O3" s="736"/>
      <c r="P3" s="736"/>
      <c r="Q3" s="735" t="s">
        <v>30</v>
      </c>
      <c r="R3" s="735"/>
      <c r="S3" s="735"/>
      <c r="T3" s="735" t="s">
        <v>12</v>
      </c>
      <c r="U3" s="735"/>
      <c r="V3" s="735"/>
    </row>
    <row r="4" spans="2:22" ht="45.75" customHeight="1">
      <c r="B4" s="56" t="s">
        <v>2</v>
      </c>
      <c r="C4" s="57" t="s">
        <v>6</v>
      </c>
      <c r="D4" s="57" t="s">
        <v>31</v>
      </c>
      <c r="E4" s="58" t="s">
        <v>7</v>
      </c>
      <c r="F4" s="59" t="s">
        <v>26</v>
      </c>
      <c r="G4" s="60" t="s">
        <v>27</v>
      </c>
      <c r="H4" s="61" t="s">
        <v>7</v>
      </c>
      <c r="I4" s="62" t="s">
        <v>26</v>
      </c>
      <c r="J4" s="63" t="s">
        <v>27</v>
      </c>
      <c r="K4" s="58" t="s">
        <v>7</v>
      </c>
      <c r="L4" s="59" t="s">
        <v>26</v>
      </c>
      <c r="M4" s="60" t="s">
        <v>27</v>
      </c>
      <c r="N4" s="58" t="s">
        <v>7</v>
      </c>
      <c r="O4" s="59" t="s">
        <v>26</v>
      </c>
      <c r="P4" s="60" t="s">
        <v>27</v>
      </c>
      <c r="Q4" s="58" t="s">
        <v>7</v>
      </c>
      <c r="R4" s="59" t="s">
        <v>26</v>
      </c>
      <c r="S4" s="60" t="s">
        <v>27</v>
      </c>
      <c r="T4" s="58" t="s">
        <v>7</v>
      </c>
      <c r="U4" s="59" t="s">
        <v>26</v>
      </c>
      <c r="V4" s="60" t="s">
        <v>27</v>
      </c>
    </row>
    <row r="5" spans="2:23" ht="18">
      <c r="B5" s="64">
        <v>1</v>
      </c>
      <c r="C5" s="65" t="str">
        <f>Rezultati!A126</f>
        <v>Lursoft</v>
      </c>
      <c r="D5" s="65" t="str">
        <f>Rezultati!B126</f>
        <v>Ģirts Ķēbers</v>
      </c>
      <c r="E5" s="66">
        <v>28</v>
      </c>
      <c r="F5" s="66">
        <v>5130</v>
      </c>
      <c r="G5" s="67">
        <f>F5/E5</f>
        <v>183.21428571428572</v>
      </c>
      <c r="H5" s="68"/>
      <c r="I5" s="68"/>
      <c r="J5" s="67" t="e">
        <f>I5/H5</f>
        <v>#DIV/0!</v>
      </c>
      <c r="K5" s="66">
        <f>Rezultati!BZ126</f>
        <v>12</v>
      </c>
      <c r="L5" s="66">
        <f>Rezultati!BY126</f>
        <v>2038</v>
      </c>
      <c r="M5" s="67">
        <f>Rezultati!CB126</f>
        <v>169.83333333333334</v>
      </c>
      <c r="N5" s="66"/>
      <c r="O5" s="66"/>
      <c r="P5" s="67"/>
      <c r="Q5" s="66"/>
      <c r="R5" s="66"/>
      <c r="S5" s="67"/>
      <c r="T5" s="68">
        <f aca="true" t="shared" si="0" ref="T5:T33">E5+K5</f>
        <v>40</v>
      </c>
      <c r="U5" s="68">
        <f aca="true" t="shared" si="1" ref="U5:U33">F5+L5</f>
        <v>7168</v>
      </c>
      <c r="V5" s="67">
        <f>U5/T5</f>
        <v>179.2</v>
      </c>
      <c r="W5" s="35"/>
    </row>
    <row r="6" spans="2:23" ht="18">
      <c r="B6" s="64">
        <v>2</v>
      </c>
      <c r="C6" s="65" t="str">
        <f>Rezultati!A72</f>
        <v>VissParBoulingu.lv</v>
      </c>
      <c r="D6" s="65" t="str">
        <f>Rezultati!B72</f>
        <v>Nikolajs Ļevikins</v>
      </c>
      <c r="E6" s="66">
        <v>28</v>
      </c>
      <c r="F6" s="66">
        <v>5043</v>
      </c>
      <c r="G6" s="67">
        <f>F6/E6</f>
        <v>180.10714285714286</v>
      </c>
      <c r="H6" s="68"/>
      <c r="I6" s="68"/>
      <c r="J6" s="67" t="e">
        <f>I6/H6-8</f>
        <v>#DIV/0!</v>
      </c>
      <c r="K6" s="66">
        <f>Rezultati!BZ72</f>
        <v>16</v>
      </c>
      <c r="L6" s="66">
        <f>Rezultati!BY72</f>
        <v>2825</v>
      </c>
      <c r="M6" s="67">
        <f>Rezultati!CB72</f>
        <v>176.5625</v>
      </c>
      <c r="N6" s="66"/>
      <c r="O6" s="66"/>
      <c r="P6" s="67"/>
      <c r="Q6" s="66"/>
      <c r="R6" s="66"/>
      <c r="S6" s="67"/>
      <c r="T6" s="68">
        <f t="shared" si="0"/>
        <v>44</v>
      </c>
      <c r="U6" s="68">
        <f t="shared" si="1"/>
        <v>7868</v>
      </c>
      <c r="V6" s="67">
        <f>U6/T6</f>
        <v>178.8181818181818</v>
      </c>
      <c r="W6" s="35"/>
    </row>
    <row r="7" spans="2:23" ht="18">
      <c r="B7" s="64">
        <v>3</v>
      </c>
      <c r="C7" s="65" t="str">
        <f>Rezultati!A83</f>
        <v>JBP</v>
      </c>
      <c r="D7" s="65" t="str">
        <f>Rezultati!B83</f>
        <v>Nikita Bobrovs</v>
      </c>
      <c r="E7" s="66">
        <v>12</v>
      </c>
      <c r="F7" s="66">
        <v>1990</v>
      </c>
      <c r="G7" s="67">
        <f>F7/E7</f>
        <v>165.83333333333334</v>
      </c>
      <c r="H7" s="68"/>
      <c r="I7" s="68"/>
      <c r="J7" s="67" t="e">
        <f aca="true" t="shared" si="2" ref="J7:J12">I7/H7</f>
        <v>#DIV/0!</v>
      </c>
      <c r="K7" s="66">
        <f>Rezultati!BZ83</f>
        <v>8</v>
      </c>
      <c r="L7" s="66">
        <f>Rezultati!BY83</f>
        <v>1370</v>
      </c>
      <c r="M7" s="67">
        <f>Rezultati!CB83</f>
        <v>171.25</v>
      </c>
      <c r="N7" s="66"/>
      <c r="O7" s="66"/>
      <c r="P7" s="67"/>
      <c r="Q7" s="66"/>
      <c r="R7" s="66"/>
      <c r="S7" s="67"/>
      <c r="T7" s="68">
        <f t="shared" si="0"/>
        <v>20</v>
      </c>
      <c r="U7" s="68">
        <f t="shared" si="1"/>
        <v>3360</v>
      </c>
      <c r="V7" s="67">
        <f>U7/T7</f>
        <v>168</v>
      </c>
      <c r="W7" s="35"/>
    </row>
    <row r="8" spans="2:23" ht="18">
      <c r="B8" s="69">
        <v>4</v>
      </c>
      <c r="C8" s="70" t="str">
        <f>Rezultati!A95</f>
        <v>Team Rocket</v>
      </c>
      <c r="D8" s="70" t="str">
        <f>Rezultati!B95</f>
        <v>Ivans Turbins</v>
      </c>
      <c r="E8" s="71">
        <v>28</v>
      </c>
      <c r="F8" s="71">
        <v>4550</v>
      </c>
      <c r="G8" s="72">
        <f>F8/E8</f>
        <v>162.5</v>
      </c>
      <c r="H8" s="73"/>
      <c r="I8" s="73"/>
      <c r="J8" s="72" t="e">
        <f t="shared" si="2"/>
        <v>#DIV/0!</v>
      </c>
      <c r="K8" s="71">
        <f>Rezultati!BZ95</f>
        <v>0</v>
      </c>
      <c r="L8" s="71">
        <f>Rezultati!BY95</f>
        <v>0</v>
      </c>
      <c r="M8" s="72" t="e">
        <f>Rezultati!CB95</f>
        <v>#DIV/0!</v>
      </c>
      <c r="N8" s="71"/>
      <c r="O8" s="71"/>
      <c r="P8" s="72"/>
      <c r="Q8" s="71"/>
      <c r="R8" s="71"/>
      <c r="S8" s="72"/>
      <c r="T8" s="73">
        <f t="shared" si="0"/>
        <v>28</v>
      </c>
      <c r="U8" s="73">
        <f t="shared" si="1"/>
        <v>4550</v>
      </c>
      <c r="V8" s="72">
        <f>U8/T8</f>
        <v>162.5</v>
      </c>
      <c r="W8" s="35"/>
    </row>
    <row r="9" spans="2:23" ht="18">
      <c r="B9" s="69">
        <v>5</v>
      </c>
      <c r="C9" s="70" t="str">
        <f>Rezultati!A115</f>
        <v>Nopietni</v>
      </c>
      <c r="D9" s="70" t="str">
        <f>Rezultati!B115</f>
        <v>Artūrs Priedītis</v>
      </c>
      <c r="E9" s="71">
        <v>3</v>
      </c>
      <c r="F9" s="71">
        <v>504</v>
      </c>
      <c r="G9" s="72">
        <f>F9/E9-8</f>
        <v>160</v>
      </c>
      <c r="H9" s="73"/>
      <c r="I9" s="73"/>
      <c r="J9" s="72" t="e">
        <f t="shared" si="2"/>
        <v>#DIV/0!</v>
      </c>
      <c r="K9" s="71">
        <f>Rezultati!BZ115</f>
        <v>0</v>
      </c>
      <c r="L9" s="71">
        <f>Rezultati!BY115</f>
        <v>0</v>
      </c>
      <c r="M9" s="72" t="e">
        <f>Rezultati!CB115</f>
        <v>#DIV/0!</v>
      </c>
      <c r="N9" s="71"/>
      <c r="O9" s="71"/>
      <c r="P9" s="72"/>
      <c r="Q9" s="71"/>
      <c r="R9" s="71"/>
      <c r="S9" s="72"/>
      <c r="T9" s="73">
        <f t="shared" si="0"/>
        <v>3</v>
      </c>
      <c r="U9" s="73">
        <f t="shared" si="1"/>
        <v>504</v>
      </c>
      <c r="V9" s="72">
        <f>U9/T9-8</f>
        <v>160</v>
      </c>
      <c r="W9" s="35"/>
    </row>
    <row r="10" spans="2:23" ht="18">
      <c r="B10" s="69">
        <v>6</v>
      </c>
      <c r="C10" s="70" t="str">
        <f>Rezultati!A116</f>
        <v>Nopietni</v>
      </c>
      <c r="D10" s="70" t="str">
        <f>Rezultati!B116</f>
        <v>Guntars Pugejs</v>
      </c>
      <c r="E10" s="71">
        <v>27</v>
      </c>
      <c r="F10" s="71">
        <v>4169</v>
      </c>
      <c r="G10" s="72">
        <f aca="true" t="shared" si="3" ref="G10:G33">F10/E10</f>
        <v>154.40740740740742</v>
      </c>
      <c r="H10" s="73"/>
      <c r="I10" s="73"/>
      <c r="J10" s="72" t="e">
        <f t="shared" si="2"/>
        <v>#DIV/0!</v>
      </c>
      <c r="K10" s="71">
        <f>Rezultati!BZ116</f>
        <v>12</v>
      </c>
      <c r="L10" s="71">
        <f>Rezultati!BY116</f>
        <v>1927</v>
      </c>
      <c r="M10" s="72">
        <f>Rezultati!CB116</f>
        <v>160.58333333333334</v>
      </c>
      <c r="N10" s="71"/>
      <c r="O10" s="71"/>
      <c r="P10" s="72"/>
      <c r="Q10" s="71"/>
      <c r="R10" s="71"/>
      <c r="S10" s="72"/>
      <c r="T10" s="73">
        <f t="shared" si="0"/>
        <v>39</v>
      </c>
      <c r="U10" s="73">
        <f t="shared" si="1"/>
        <v>6096</v>
      </c>
      <c r="V10" s="72">
        <f aca="true" t="shared" si="4" ref="V10:V33">U10/T10</f>
        <v>156.30769230769232</v>
      </c>
      <c r="W10" s="35"/>
    </row>
    <row r="11" spans="2:23" ht="18">
      <c r="B11" s="69">
        <v>7</v>
      </c>
      <c r="C11" s="70" t="str">
        <f>Rezultati!A109</f>
        <v>RTU</v>
      </c>
      <c r="D11" s="70" t="str">
        <f>Rezultati!B109</f>
        <v>Māris Umbraško</v>
      </c>
      <c r="E11" s="71">
        <v>19</v>
      </c>
      <c r="F11" s="71">
        <v>2821</v>
      </c>
      <c r="G11" s="72">
        <f t="shared" si="3"/>
        <v>148.47368421052633</v>
      </c>
      <c r="H11" s="73"/>
      <c r="I11" s="73"/>
      <c r="J11" s="72" t="e">
        <f t="shared" si="2"/>
        <v>#DIV/0!</v>
      </c>
      <c r="K11" s="71">
        <f>Rezultati!BZ109</f>
        <v>8</v>
      </c>
      <c r="L11" s="71">
        <f>Rezultati!BY109</f>
        <v>1319</v>
      </c>
      <c r="M11" s="72">
        <f>Rezultati!CB109</f>
        <v>164.875</v>
      </c>
      <c r="N11" s="71"/>
      <c r="O11" s="71"/>
      <c r="P11" s="72"/>
      <c r="Q11" s="71"/>
      <c r="R11" s="71"/>
      <c r="S11" s="72"/>
      <c r="T11" s="73">
        <f t="shared" si="0"/>
        <v>27</v>
      </c>
      <c r="U11" s="73">
        <f t="shared" si="1"/>
        <v>4140</v>
      </c>
      <c r="V11" s="72">
        <f t="shared" si="4"/>
        <v>153.33333333333334</v>
      </c>
      <c r="W11" s="35"/>
    </row>
    <row r="12" spans="2:23" ht="18">
      <c r="B12" s="69">
        <v>8</v>
      </c>
      <c r="C12" s="70" t="str">
        <f>Rezultati!A96</f>
        <v>Team Rocket</v>
      </c>
      <c r="D12" s="70" t="str">
        <f>Rezultati!B96</f>
        <v>Nikolajs Tkačenko</v>
      </c>
      <c r="E12" s="71">
        <v>8</v>
      </c>
      <c r="F12" s="71">
        <v>1225</v>
      </c>
      <c r="G12" s="72">
        <f t="shared" si="3"/>
        <v>153.125</v>
      </c>
      <c r="H12" s="73"/>
      <c r="I12" s="73"/>
      <c r="J12" s="72" t="e">
        <f t="shared" si="2"/>
        <v>#DIV/0!</v>
      </c>
      <c r="K12" s="71">
        <f>Rezultati!BZ96</f>
        <v>0</v>
      </c>
      <c r="L12" s="71">
        <f>Rezultati!BY96</f>
        <v>0</v>
      </c>
      <c r="M12" s="72" t="e">
        <f>Rezultati!CB96</f>
        <v>#DIV/0!</v>
      </c>
      <c r="N12" s="71"/>
      <c r="O12" s="71"/>
      <c r="P12" s="72"/>
      <c r="Q12" s="71"/>
      <c r="R12" s="71"/>
      <c r="S12" s="72"/>
      <c r="T12" s="73">
        <f t="shared" si="0"/>
        <v>8</v>
      </c>
      <c r="U12" s="73">
        <f t="shared" si="1"/>
        <v>1225</v>
      </c>
      <c r="V12" s="72">
        <f t="shared" si="4"/>
        <v>153.125</v>
      </c>
      <c r="W12" s="35"/>
    </row>
    <row r="13" spans="2:23" ht="18">
      <c r="B13" s="69">
        <v>9</v>
      </c>
      <c r="C13" s="70" t="str">
        <f>Rezultati!A74</f>
        <v>VissParBoulingu.lv</v>
      </c>
      <c r="D13" s="70" t="str">
        <f>Rezultati!B74</f>
        <v>Edgars Kobiļuks</v>
      </c>
      <c r="E13" s="71">
        <v>28</v>
      </c>
      <c r="F13" s="71">
        <v>4298</v>
      </c>
      <c r="G13" s="72">
        <f t="shared" si="3"/>
        <v>153.5</v>
      </c>
      <c r="H13" s="73"/>
      <c r="I13" s="73"/>
      <c r="J13" s="72" t="e">
        <f>I13/H13-8</f>
        <v>#DIV/0!</v>
      </c>
      <c r="K13" s="71">
        <f>Rezultati!BZ74</f>
        <v>16</v>
      </c>
      <c r="L13" s="71">
        <f>Rezultati!BY74</f>
        <v>2386</v>
      </c>
      <c r="M13" s="72">
        <f>Rezultati!CB74</f>
        <v>149.125</v>
      </c>
      <c r="N13" s="71"/>
      <c r="O13" s="71"/>
      <c r="P13" s="72"/>
      <c r="Q13" s="71"/>
      <c r="R13" s="71"/>
      <c r="S13" s="72"/>
      <c r="T13" s="73">
        <f t="shared" si="0"/>
        <v>44</v>
      </c>
      <c r="U13" s="73">
        <f t="shared" si="1"/>
        <v>6684</v>
      </c>
      <c r="V13" s="72">
        <f t="shared" si="4"/>
        <v>151.9090909090909</v>
      </c>
      <c r="W13" s="35"/>
    </row>
    <row r="14" spans="2:23" ht="18">
      <c r="B14" s="69">
        <v>10</v>
      </c>
      <c r="C14" s="70" t="str">
        <f>Rezultati!A137</f>
        <v>Molotov</v>
      </c>
      <c r="D14" s="70" t="str">
        <f>Rezultati!B137</f>
        <v>Edgars Cimdiņš</v>
      </c>
      <c r="E14" s="71">
        <v>0</v>
      </c>
      <c r="F14" s="71">
        <v>0</v>
      </c>
      <c r="G14" s="72" t="e">
        <f t="shared" si="3"/>
        <v>#DIV/0!</v>
      </c>
      <c r="H14" s="73"/>
      <c r="I14" s="73"/>
      <c r="J14" s="72"/>
      <c r="K14" s="71">
        <f>Rezultati!BZ137</f>
        <v>12</v>
      </c>
      <c r="L14" s="71">
        <f>Rezultati!BY137</f>
        <v>1800</v>
      </c>
      <c r="M14" s="72">
        <f>Rezultati!CB137</f>
        <v>150</v>
      </c>
      <c r="N14" s="71"/>
      <c r="O14" s="71"/>
      <c r="P14" s="72"/>
      <c r="Q14" s="71"/>
      <c r="R14" s="71"/>
      <c r="S14" s="72"/>
      <c r="T14" s="73">
        <f t="shared" si="0"/>
        <v>12</v>
      </c>
      <c r="U14" s="73">
        <f t="shared" si="1"/>
        <v>1800</v>
      </c>
      <c r="V14" s="72">
        <f t="shared" si="4"/>
        <v>150</v>
      </c>
      <c r="W14" s="35"/>
    </row>
    <row r="15" spans="2:23" ht="18">
      <c r="B15" s="74">
        <v>11</v>
      </c>
      <c r="C15" s="75" t="str">
        <f>Rezultati!A104</f>
        <v>Zaļie Pumpuri</v>
      </c>
      <c r="D15" s="75" t="str">
        <f>Rezultati!B104</f>
        <v>Gustavs Jaunzemis</v>
      </c>
      <c r="E15" s="76">
        <v>10</v>
      </c>
      <c r="F15" s="76">
        <v>1432</v>
      </c>
      <c r="G15" s="77">
        <f t="shared" si="3"/>
        <v>143.2</v>
      </c>
      <c r="H15" s="78"/>
      <c r="I15" s="78"/>
      <c r="J15" s="77" t="e">
        <f aca="true" t="shared" si="5" ref="J15:J21">I15/H15</f>
        <v>#DIV/0!</v>
      </c>
      <c r="K15" s="76">
        <f>Rezultati!BZ104</f>
        <v>4</v>
      </c>
      <c r="L15" s="76">
        <f>Rezultati!BY104</f>
        <v>618</v>
      </c>
      <c r="M15" s="77">
        <f>Rezultati!CB104</f>
        <v>154.5</v>
      </c>
      <c r="N15" s="76"/>
      <c r="O15" s="76"/>
      <c r="P15" s="77"/>
      <c r="Q15" s="76"/>
      <c r="R15" s="76"/>
      <c r="S15" s="77"/>
      <c r="T15" s="78">
        <f t="shared" si="0"/>
        <v>14</v>
      </c>
      <c r="U15" s="78">
        <f t="shared" si="1"/>
        <v>2050</v>
      </c>
      <c r="V15" s="77">
        <f t="shared" si="4"/>
        <v>146.42857142857142</v>
      </c>
      <c r="W15" s="35"/>
    </row>
    <row r="16" spans="2:23" ht="18">
      <c r="B16" s="74">
        <v>12</v>
      </c>
      <c r="C16" s="75" t="str">
        <f>Rezultati!A117</f>
        <v>Nopietni</v>
      </c>
      <c r="D16" s="75" t="str">
        <f>Rezultati!B117</f>
        <v>Armands Štubis</v>
      </c>
      <c r="E16" s="76">
        <v>27</v>
      </c>
      <c r="F16" s="76">
        <v>3986</v>
      </c>
      <c r="G16" s="77">
        <f t="shared" si="3"/>
        <v>147.62962962962962</v>
      </c>
      <c r="H16" s="78"/>
      <c r="I16" s="78"/>
      <c r="J16" s="77" t="e">
        <f t="shared" si="5"/>
        <v>#DIV/0!</v>
      </c>
      <c r="K16" s="76">
        <f>Rezultati!BZ117</f>
        <v>12</v>
      </c>
      <c r="L16" s="76">
        <f>Rezultati!BY117</f>
        <v>1683</v>
      </c>
      <c r="M16" s="77">
        <f>Rezultati!CB117</f>
        <v>140.25</v>
      </c>
      <c r="N16" s="76"/>
      <c r="O16" s="76"/>
      <c r="P16" s="77"/>
      <c r="Q16" s="76"/>
      <c r="R16" s="76"/>
      <c r="S16" s="77"/>
      <c r="T16" s="78">
        <f t="shared" si="0"/>
        <v>39</v>
      </c>
      <c r="U16" s="78">
        <f t="shared" si="1"/>
        <v>5669</v>
      </c>
      <c r="V16" s="77">
        <f t="shared" si="4"/>
        <v>145.35897435897436</v>
      </c>
      <c r="W16" s="35"/>
    </row>
    <row r="17" spans="2:23" ht="18">
      <c r="B17" s="74">
        <v>13</v>
      </c>
      <c r="C17" s="75" t="str">
        <f>Rezultati!A82</f>
        <v>JBP</v>
      </c>
      <c r="D17" s="75" t="str">
        <f>Rezultati!B82</f>
        <v>Kristaps Laucis</v>
      </c>
      <c r="E17" s="76">
        <v>4</v>
      </c>
      <c r="F17" s="76">
        <v>579</v>
      </c>
      <c r="G17" s="77">
        <f t="shared" si="3"/>
        <v>144.75</v>
      </c>
      <c r="H17" s="78"/>
      <c r="I17" s="78"/>
      <c r="J17" s="77" t="e">
        <f t="shared" si="5"/>
        <v>#DIV/0!</v>
      </c>
      <c r="K17" s="76">
        <f>Rezultati!BZ82</f>
        <v>0</v>
      </c>
      <c r="L17" s="76">
        <f>Rezultati!BY82</f>
        <v>0</v>
      </c>
      <c r="M17" s="77" t="e">
        <f>Rezultati!CB82</f>
        <v>#DIV/0!</v>
      </c>
      <c r="N17" s="76"/>
      <c r="O17" s="76"/>
      <c r="P17" s="77"/>
      <c r="Q17" s="76"/>
      <c r="R17" s="76"/>
      <c r="S17" s="77"/>
      <c r="T17" s="78">
        <f t="shared" si="0"/>
        <v>4</v>
      </c>
      <c r="U17" s="78">
        <f t="shared" si="1"/>
        <v>579</v>
      </c>
      <c r="V17" s="77">
        <f t="shared" si="4"/>
        <v>144.75</v>
      </c>
      <c r="W17" s="35"/>
    </row>
    <row r="18" spans="2:23" ht="18">
      <c r="B18" s="74">
        <v>14</v>
      </c>
      <c r="C18" s="75" t="str">
        <f>Rezultati!A94</f>
        <v>Team Rocket</v>
      </c>
      <c r="D18" s="75" t="str">
        <f>Rezultati!B94</f>
        <v>Ivars Priedītis</v>
      </c>
      <c r="E18" s="76">
        <v>14</v>
      </c>
      <c r="F18" s="76">
        <v>2016</v>
      </c>
      <c r="G18" s="77">
        <f t="shared" si="3"/>
        <v>144</v>
      </c>
      <c r="H18" s="78"/>
      <c r="I18" s="78"/>
      <c r="J18" s="77" t="e">
        <f t="shared" si="5"/>
        <v>#DIV/0!</v>
      </c>
      <c r="K18" s="76">
        <f>Rezultati!BZ94</f>
        <v>0</v>
      </c>
      <c r="L18" s="76">
        <f>Rezultati!BY94</f>
        <v>0</v>
      </c>
      <c r="M18" s="77" t="e">
        <f>Rezultati!CB94</f>
        <v>#DIV/0!</v>
      </c>
      <c r="N18" s="76"/>
      <c r="O18" s="76"/>
      <c r="P18" s="77"/>
      <c r="Q18" s="76"/>
      <c r="R18" s="76"/>
      <c r="S18" s="77"/>
      <c r="T18" s="78">
        <f t="shared" si="0"/>
        <v>14</v>
      </c>
      <c r="U18" s="78">
        <f t="shared" si="1"/>
        <v>2016</v>
      </c>
      <c r="V18" s="77">
        <f t="shared" si="4"/>
        <v>144</v>
      </c>
      <c r="W18" s="35"/>
    </row>
    <row r="19" spans="2:23" ht="18">
      <c r="B19" s="74">
        <v>15</v>
      </c>
      <c r="C19" s="75" t="str">
        <f>Rezultati!A102</f>
        <v>Zaļie Pumpuri</v>
      </c>
      <c r="D19" s="75" t="str">
        <f>Rezultati!B102</f>
        <v>Ainārs Sedlenieks</v>
      </c>
      <c r="E19" s="76">
        <v>18</v>
      </c>
      <c r="F19" s="76">
        <v>2490</v>
      </c>
      <c r="G19" s="77">
        <f t="shared" si="3"/>
        <v>138.33333333333334</v>
      </c>
      <c r="H19" s="78"/>
      <c r="I19" s="78"/>
      <c r="J19" s="77" t="e">
        <f t="shared" si="5"/>
        <v>#DIV/0!</v>
      </c>
      <c r="K19" s="76">
        <f>Rezultati!BZ102</f>
        <v>15</v>
      </c>
      <c r="L19" s="76">
        <f>Rezultati!BY102</f>
        <v>2081</v>
      </c>
      <c r="M19" s="77">
        <f>Rezultati!CB102</f>
        <v>138.73333333333332</v>
      </c>
      <c r="N19" s="76"/>
      <c r="O19" s="76"/>
      <c r="P19" s="77"/>
      <c r="Q19" s="76"/>
      <c r="R19" s="76"/>
      <c r="S19" s="77"/>
      <c r="T19" s="78">
        <f t="shared" si="0"/>
        <v>33</v>
      </c>
      <c r="U19" s="78">
        <f t="shared" si="1"/>
        <v>4571</v>
      </c>
      <c r="V19" s="77">
        <f t="shared" si="4"/>
        <v>138.5151515151515</v>
      </c>
      <c r="W19" s="35"/>
    </row>
    <row r="20" spans="2:23" ht="18">
      <c r="B20" s="74">
        <v>16</v>
      </c>
      <c r="C20" s="75" t="str">
        <f>Rezultati!A81</f>
        <v>JBP</v>
      </c>
      <c r="D20" s="75" t="str">
        <f>Rezultati!B81</f>
        <v>Jurijs Bokums</v>
      </c>
      <c r="E20" s="76">
        <v>28</v>
      </c>
      <c r="F20" s="76">
        <v>3703</v>
      </c>
      <c r="G20" s="77">
        <f t="shared" si="3"/>
        <v>132.25</v>
      </c>
      <c r="H20" s="78"/>
      <c r="I20" s="78"/>
      <c r="J20" s="77" t="e">
        <f t="shared" si="5"/>
        <v>#DIV/0!</v>
      </c>
      <c r="K20" s="76">
        <f>Rezultati!BZ81</f>
        <v>16</v>
      </c>
      <c r="L20" s="76">
        <f>Rezultati!BY81</f>
        <v>2341</v>
      </c>
      <c r="M20" s="77">
        <f>Rezultati!CB81</f>
        <v>146.3125</v>
      </c>
      <c r="N20" s="76"/>
      <c r="O20" s="76"/>
      <c r="P20" s="77"/>
      <c r="Q20" s="76"/>
      <c r="R20" s="76"/>
      <c r="S20" s="77"/>
      <c r="T20" s="78">
        <f t="shared" si="0"/>
        <v>44</v>
      </c>
      <c r="U20" s="78">
        <f t="shared" si="1"/>
        <v>6044</v>
      </c>
      <c r="V20" s="77">
        <f t="shared" si="4"/>
        <v>137.36363636363637</v>
      </c>
      <c r="W20" s="35"/>
    </row>
    <row r="21" spans="2:23" ht="18">
      <c r="B21" s="74">
        <v>17</v>
      </c>
      <c r="C21" s="75" t="str">
        <f>Rezultati!A118</f>
        <v>Nopietni</v>
      </c>
      <c r="D21" s="75" t="str">
        <f>Rezultati!B118</f>
        <v>Edgars Štubis</v>
      </c>
      <c r="E21" s="76">
        <v>27</v>
      </c>
      <c r="F21" s="76">
        <v>3668</v>
      </c>
      <c r="G21" s="77">
        <f t="shared" si="3"/>
        <v>135.85185185185185</v>
      </c>
      <c r="H21" s="78"/>
      <c r="I21" s="78"/>
      <c r="J21" s="77" t="e">
        <f t="shared" si="5"/>
        <v>#DIV/0!</v>
      </c>
      <c r="K21" s="76">
        <f>Rezultati!BZ118</f>
        <v>12</v>
      </c>
      <c r="L21" s="76">
        <f>Rezultati!BY118</f>
        <v>1645</v>
      </c>
      <c r="M21" s="77">
        <f>Rezultati!CB118</f>
        <v>137.08333333333334</v>
      </c>
      <c r="N21" s="76"/>
      <c r="O21" s="76"/>
      <c r="P21" s="77"/>
      <c r="Q21" s="76"/>
      <c r="R21" s="76"/>
      <c r="S21" s="77"/>
      <c r="T21" s="78">
        <f t="shared" si="0"/>
        <v>39</v>
      </c>
      <c r="U21" s="78">
        <f t="shared" si="1"/>
        <v>5313</v>
      </c>
      <c r="V21" s="77">
        <f t="shared" si="4"/>
        <v>136.23076923076923</v>
      </c>
      <c r="W21" s="35"/>
    </row>
    <row r="22" spans="2:22" ht="18">
      <c r="B22" s="74">
        <v>18</v>
      </c>
      <c r="C22" s="75" t="str">
        <f>Rezultati!A93</f>
        <v>Team Rocket</v>
      </c>
      <c r="D22" s="75" t="str">
        <f>Rezultati!B93</f>
        <v>Konstantīns Ļeonovs</v>
      </c>
      <c r="E22" s="76">
        <v>8</v>
      </c>
      <c r="F22" s="76">
        <v>1086</v>
      </c>
      <c r="G22" s="77">
        <f t="shared" si="3"/>
        <v>135.75</v>
      </c>
      <c r="H22" s="78"/>
      <c r="I22" s="78"/>
      <c r="J22" s="77" t="e">
        <f>I22/H22-8</f>
        <v>#DIV/0!</v>
      </c>
      <c r="K22" s="76">
        <f>Rezultati!BZ93</f>
        <v>0</v>
      </c>
      <c r="L22" s="76">
        <f>Rezultati!BY93</f>
        <v>0</v>
      </c>
      <c r="M22" s="77" t="e">
        <f>Rezultati!CB93</f>
        <v>#DIV/0!</v>
      </c>
      <c r="N22" s="76"/>
      <c r="O22" s="76"/>
      <c r="P22" s="77"/>
      <c r="Q22" s="76"/>
      <c r="R22" s="76"/>
      <c r="S22" s="77"/>
      <c r="T22" s="78">
        <f t="shared" si="0"/>
        <v>8</v>
      </c>
      <c r="U22" s="78">
        <f t="shared" si="1"/>
        <v>1086</v>
      </c>
      <c r="V22" s="77">
        <f t="shared" si="4"/>
        <v>135.75</v>
      </c>
    </row>
    <row r="23" spans="2:22" ht="18">
      <c r="B23" s="74">
        <v>19</v>
      </c>
      <c r="C23" s="75" t="str">
        <f>Rezultati!A127</f>
        <v>Lursoft</v>
      </c>
      <c r="D23" s="75" t="str">
        <f>Rezultati!B127</f>
        <v>Elvijs Bokanovs</v>
      </c>
      <c r="E23" s="76">
        <v>8</v>
      </c>
      <c r="F23" s="76">
        <v>1085</v>
      </c>
      <c r="G23" s="77">
        <f t="shared" si="3"/>
        <v>135.625</v>
      </c>
      <c r="H23" s="78"/>
      <c r="I23" s="78"/>
      <c r="J23" s="77" t="e">
        <f>I23/H23</f>
        <v>#DIV/0!</v>
      </c>
      <c r="K23" s="76">
        <f>Rezultati!BZ127</f>
        <v>0</v>
      </c>
      <c r="L23" s="76">
        <f>Rezultati!BY127</f>
        <v>0</v>
      </c>
      <c r="M23" s="77" t="e">
        <f>Rezultati!CB127</f>
        <v>#DIV/0!</v>
      </c>
      <c r="N23" s="76"/>
      <c r="O23" s="76"/>
      <c r="P23" s="77"/>
      <c r="Q23" s="76"/>
      <c r="R23" s="76"/>
      <c r="S23" s="77"/>
      <c r="T23" s="78">
        <f t="shared" si="0"/>
        <v>8</v>
      </c>
      <c r="U23" s="78">
        <f t="shared" si="1"/>
        <v>1085</v>
      </c>
      <c r="V23" s="77">
        <f t="shared" si="4"/>
        <v>135.625</v>
      </c>
    </row>
    <row r="24" spans="2:22" ht="18">
      <c r="B24" s="74">
        <v>20</v>
      </c>
      <c r="C24" s="75" t="str">
        <f>Rezultati!A91</f>
        <v>Wii sports resort</v>
      </c>
      <c r="D24" s="75" t="str">
        <f>Rezultati!B91</f>
        <v>Ričards Toms Zvilna</v>
      </c>
      <c r="E24" s="76">
        <v>0</v>
      </c>
      <c r="F24" s="76">
        <v>0</v>
      </c>
      <c r="G24" s="77" t="e">
        <f t="shared" si="3"/>
        <v>#DIV/0!</v>
      </c>
      <c r="H24" s="78"/>
      <c r="I24" s="78"/>
      <c r="J24" s="77" t="e">
        <f>I24/H24</f>
        <v>#DIV/0!</v>
      </c>
      <c r="K24" s="76">
        <f>Rezultati!BZ91</f>
        <v>14</v>
      </c>
      <c r="L24" s="76">
        <f>Rezultati!BY91</f>
        <v>1865</v>
      </c>
      <c r="M24" s="77">
        <f>Rezultati!CB91</f>
        <v>133.21428571428572</v>
      </c>
      <c r="N24" s="76"/>
      <c r="O24" s="76"/>
      <c r="P24" s="77"/>
      <c r="Q24" s="76"/>
      <c r="R24" s="76"/>
      <c r="S24" s="77"/>
      <c r="T24" s="78">
        <f t="shared" si="0"/>
        <v>14</v>
      </c>
      <c r="U24" s="78">
        <f t="shared" si="1"/>
        <v>1865</v>
      </c>
      <c r="V24" s="77">
        <f t="shared" si="4"/>
        <v>133.21428571428572</v>
      </c>
    </row>
    <row r="25" spans="2:22" ht="18">
      <c r="B25" s="74">
        <v>21</v>
      </c>
      <c r="C25" s="75" t="str">
        <f>Rezultati!A90</f>
        <v>Wii sports resort</v>
      </c>
      <c r="D25" s="75" t="str">
        <f>Rezultati!B90</f>
        <v>Patriks Piternievs</v>
      </c>
      <c r="E25" s="76">
        <v>0</v>
      </c>
      <c r="F25" s="76">
        <v>0</v>
      </c>
      <c r="G25" s="77" t="e">
        <f t="shared" si="3"/>
        <v>#DIV/0!</v>
      </c>
      <c r="H25" s="78"/>
      <c r="I25" s="78"/>
      <c r="J25" s="77" t="e">
        <f>I25/H25</f>
        <v>#DIV/0!</v>
      </c>
      <c r="K25" s="76">
        <f>Rezultati!BZ90</f>
        <v>16</v>
      </c>
      <c r="L25" s="76">
        <f>Rezultati!BY90</f>
        <v>2118</v>
      </c>
      <c r="M25" s="77">
        <f>Rezultati!CB90</f>
        <v>132.375</v>
      </c>
      <c r="N25" s="76"/>
      <c r="O25" s="76"/>
      <c r="P25" s="77"/>
      <c r="Q25" s="76"/>
      <c r="R25" s="76"/>
      <c r="S25" s="77"/>
      <c r="T25" s="78">
        <f t="shared" si="0"/>
        <v>16</v>
      </c>
      <c r="U25" s="78">
        <f t="shared" si="1"/>
        <v>2118</v>
      </c>
      <c r="V25" s="77">
        <f t="shared" si="4"/>
        <v>132.375</v>
      </c>
    </row>
    <row r="26" spans="2:22" ht="18">
      <c r="B26" s="74">
        <v>22</v>
      </c>
      <c r="C26" s="75" t="str">
        <f>Rezultati!A97</f>
        <v>Team Rocket</v>
      </c>
      <c r="D26" s="75" t="str">
        <f>Rezultati!B97</f>
        <v>Ilmars Elijas</v>
      </c>
      <c r="E26" s="76">
        <v>6</v>
      </c>
      <c r="F26" s="76">
        <v>793</v>
      </c>
      <c r="G26" s="77">
        <f t="shared" si="3"/>
        <v>132.16666666666666</v>
      </c>
      <c r="H26" s="78"/>
      <c r="I26" s="78"/>
      <c r="J26" s="77" t="e">
        <f>I26/H26</f>
        <v>#DIV/0!</v>
      </c>
      <c r="K26" s="76">
        <f>Rezultati!BZ97</f>
        <v>0</v>
      </c>
      <c r="L26" s="76">
        <f>Rezultati!BY97</f>
        <v>0</v>
      </c>
      <c r="M26" s="77" t="e">
        <f>Rezultati!CB97</f>
        <v>#DIV/0!</v>
      </c>
      <c r="N26" s="76"/>
      <c r="O26" s="76"/>
      <c r="P26" s="77"/>
      <c r="Q26" s="76"/>
      <c r="R26" s="76"/>
      <c r="S26" s="77"/>
      <c r="T26" s="78">
        <f t="shared" si="0"/>
        <v>6</v>
      </c>
      <c r="U26" s="78">
        <f t="shared" si="1"/>
        <v>793</v>
      </c>
      <c r="V26" s="77">
        <f t="shared" si="4"/>
        <v>132.16666666666666</v>
      </c>
    </row>
    <row r="27" spans="2:22" ht="18">
      <c r="B27" s="74">
        <v>23</v>
      </c>
      <c r="C27" s="75" t="str">
        <f>Rezultati!A73</f>
        <v>VissParBoulingu.lv</v>
      </c>
      <c r="D27" s="75" t="str">
        <f>Rezultati!B73</f>
        <v>Jevgenijs Kobiļuks</v>
      </c>
      <c r="E27" s="76">
        <v>23</v>
      </c>
      <c r="F27" s="76">
        <v>2930</v>
      </c>
      <c r="G27" s="77">
        <f t="shared" si="3"/>
        <v>127.3913043478261</v>
      </c>
      <c r="H27" s="78"/>
      <c r="I27" s="78"/>
      <c r="J27" s="77" t="e">
        <f>I27/H27-8</f>
        <v>#DIV/0!</v>
      </c>
      <c r="K27" s="76">
        <f>Rezultati!BZ73</f>
        <v>16</v>
      </c>
      <c r="L27" s="76">
        <f>Rezultati!BY73</f>
        <v>2156</v>
      </c>
      <c r="M27" s="77">
        <f>Rezultati!CB73</f>
        <v>134.75</v>
      </c>
      <c r="N27" s="76"/>
      <c r="O27" s="76"/>
      <c r="P27" s="77"/>
      <c r="Q27" s="76"/>
      <c r="R27" s="76"/>
      <c r="S27" s="77"/>
      <c r="T27" s="78">
        <f t="shared" si="0"/>
        <v>39</v>
      </c>
      <c r="U27" s="78">
        <f t="shared" si="1"/>
        <v>5086</v>
      </c>
      <c r="V27" s="77">
        <f t="shared" si="4"/>
        <v>130.4102564102564</v>
      </c>
    </row>
    <row r="28" spans="2:22" ht="18">
      <c r="B28" s="74">
        <v>24</v>
      </c>
      <c r="C28" s="75" t="str">
        <f>Rezultati!A124</f>
        <v>Lursoft</v>
      </c>
      <c r="D28" s="75" t="str">
        <f>Rezultati!B124</f>
        <v>Martiņš Belickis</v>
      </c>
      <c r="E28" s="76">
        <v>24</v>
      </c>
      <c r="F28" s="76">
        <v>3287</v>
      </c>
      <c r="G28" s="77">
        <f t="shared" si="3"/>
        <v>136.95833333333334</v>
      </c>
      <c r="H28" s="78"/>
      <c r="I28" s="78"/>
      <c r="J28" s="77" t="e">
        <f>I28/H28</f>
        <v>#DIV/0!</v>
      </c>
      <c r="K28" s="76">
        <f>Rezultati!BZ124</f>
        <v>16</v>
      </c>
      <c r="L28" s="76">
        <f>Rezultati!BY124</f>
        <v>1913</v>
      </c>
      <c r="M28" s="77">
        <f>Rezultati!CB124</f>
        <v>119.5625</v>
      </c>
      <c r="N28" s="76"/>
      <c r="O28" s="76"/>
      <c r="P28" s="77"/>
      <c r="Q28" s="76"/>
      <c r="R28" s="76"/>
      <c r="S28" s="77"/>
      <c r="T28" s="78">
        <f t="shared" si="0"/>
        <v>40</v>
      </c>
      <c r="U28" s="78">
        <f t="shared" si="1"/>
        <v>5200</v>
      </c>
      <c r="V28" s="77">
        <f t="shared" si="4"/>
        <v>130</v>
      </c>
    </row>
    <row r="29" spans="2:22" ht="18">
      <c r="B29" s="74">
        <v>25</v>
      </c>
      <c r="C29" s="75" t="str">
        <f>Rezultati!A88</f>
        <v>Wii sports resort</v>
      </c>
      <c r="D29" s="75" t="str">
        <f>Rezultati!B88</f>
        <v>Raivis Tilga</v>
      </c>
      <c r="E29" s="76">
        <v>0</v>
      </c>
      <c r="F29" s="76">
        <v>0</v>
      </c>
      <c r="G29" s="77" t="e">
        <f t="shared" si="3"/>
        <v>#DIV/0!</v>
      </c>
      <c r="H29" s="78"/>
      <c r="I29" s="78"/>
      <c r="J29" s="77" t="e">
        <f>I29/H29</f>
        <v>#DIV/0!</v>
      </c>
      <c r="K29" s="76">
        <f>Rezultati!BZ88</f>
        <v>5</v>
      </c>
      <c r="L29" s="76">
        <f>Rezultati!BY88</f>
        <v>644</v>
      </c>
      <c r="M29" s="77">
        <f>Rezultati!CB88</f>
        <v>128.8</v>
      </c>
      <c r="N29" s="76"/>
      <c r="O29" s="76"/>
      <c r="P29" s="77"/>
      <c r="Q29" s="76"/>
      <c r="R29" s="76"/>
      <c r="S29" s="77"/>
      <c r="T29" s="78">
        <f t="shared" si="0"/>
        <v>5</v>
      </c>
      <c r="U29" s="78">
        <f t="shared" si="1"/>
        <v>644</v>
      </c>
      <c r="V29" s="77">
        <f t="shared" si="4"/>
        <v>128.8</v>
      </c>
    </row>
    <row r="30" spans="2:22" ht="18">
      <c r="B30" s="74">
        <v>26</v>
      </c>
      <c r="C30" s="75" t="str">
        <f>Rezultati!A129</f>
        <v>Lursoft</v>
      </c>
      <c r="D30" s="75" t="str">
        <f>Rezultati!B129</f>
        <v>Mārtiņš Vaicekovskis</v>
      </c>
      <c r="E30" s="76">
        <v>24</v>
      </c>
      <c r="F30" s="76">
        <v>2925</v>
      </c>
      <c r="G30" s="77">
        <f t="shared" si="3"/>
        <v>121.875</v>
      </c>
      <c r="H30" s="78"/>
      <c r="I30" s="78"/>
      <c r="J30" s="77"/>
      <c r="K30" s="76">
        <f>Rezultati!BZ129</f>
        <v>12</v>
      </c>
      <c r="L30" s="76">
        <f>Rezultati!BY129</f>
        <v>1533</v>
      </c>
      <c r="M30" s="77">
        <f>Rezultati!CB129</f>
        <v>127.75</v>
      </c>
      <c r="N30" s="76"/>
      <c r="O30" s="76"/>
      <c r="P30" s="77"/>
      <c r="Q30" s="76"/>
      <c r="R30" s="76"/>
      <c r="S30" s="77"/>
      <c r="T30" s="78">
        <f t="shared" si="0"/>
        <v>36</v>
      </c>
      <c r="U30" s="78">
        <f t="shared" si="1"/>
        <v>4458</v>
      </c>
      <c r="V30" s="77">
        <f t="shared" si="4"/>
        <v>123.83333333333333</v>
      </c>
    </row>
    <row r="31" spans="2:22" ht="18">
      <c r="B31" s="74">
        <v>27</v>
      </c>
      <c r="C31" s="75" t="str">
        <f>Rezultati!A89</f>
        <v>Wii sports resort</v>
      </c>
      <c r="D31" s="75" t="str">
        <f>Rezultati!B89</f>
        <v>Niks Mežiņš</v>
      </c>
      <c r="E31" s="76">
        <v>0</v>
      </c>
      <c r="F31" s="76">
        <v>0</v>
      </c>
      <c r="G31" s="77" t="e">
        <f t="shared" si="3"/>
        <v>#DIV/0!</v>
      </c>
      <c r="H31" s="78"/>
      <c r="I31" s="78"/>
      <c r="J31" s="77" t="e">
        <f>I31/H31</f>
        <v>#DIV/0!</v>
      </c>
      <c r="K31" s="76">
        <f>Rezultati!BZ89</f>
        <v>13</v>
      </c>
      <c r="L31" s="76">
        <f>Rezultati!BY89</f>
        <v>1528</v>
      </c>
      <c r="M31" s="77">
        <f>Rezultati!CB89</f>
        <v>117.53846153846153</v>
      </c>
      <c r="N31" s="76"/>
      <c r="O31" s="76"/>
      <c r="P31" s="77"/>
      <c r="Q31" s="76"/>
      <c r="R31" s="76"/>
      <c r="S31" s="77"/>
      <c r="T31" s="78">
        <f t="shared" si="0"/>
        <v>13</v>
      </c>
      <c r="U31" s="78">
        <f t="shared" si="1"/>
        <v>1528</v>
      </c>
      <c r="V31" s="77">
        <f t="shared" si="4"/>
        <v>117.53846153846153</v>
      </c>
    </row>
    <row r="32" spans="2:22" ht="18.75" customHeight="1">
      <c r="B32" s="74">
        <v>28</v>
      </c>
      <c r="C32" s="75" t="str">
        <f>Rezultati!A138</f>
        <v>Molotov</v>
      </c>
      <c r="D32" s="75" t="str">
        <f>Rezultati!B138</f>
        <v>Artūrs Zigulins</v>
      </c>
      <c r="E32" s="76">
        <v>0</v>
      </c>
      <c r="F32" s="76">
        <v>0</v>
      </c>
      <c r="G32" s="77" t="e">
        <f t="shared" si="3"/>
        <v>#DIV/0!</v>
      </c>
      <c r="H32" s="78"/>
      <c r="I32" s="78"/>
      <c r="J32" s="77"/>
      <c r="K32" s="76">
        <f>Rezultati!BZ138</f>
        <v>12</v>
      </c>
      <c r="L32" s="76">
        <f>Rezultati!BY138</f>
        <v>1352</v>
      </c>
      <c r="M32" s="77">
        <f>Rezultati!CB138</f>
        <v>112.66666666666667</v>
      </c>
      <c r="N32" s="76"/>
      <c r="O32" s="76"/>
      <c r="P32" s="77"/>
      <c r="Q32" s="76"/>
      <c r="R32" s="76"/>
      <c r="S32" s="77"/>
      <c r="T32" s="78">
        <f t="shared" si="0"/>
        <v>12</v>
      </c>
      <c r="U32" s="78">
        <f t="shared" si="1"/>
        <v>1352</v>
      </c>
      <c r="V32" s="77">
        <f t="shared" si="4"/>
        <v>112.66666666666667</v>
      </c>
    </row>
    <row r="33" spans="2:22" ht="16.5" customHeight="1" hidden="1">
      <c r="B33" s="74">
        <v>29</v>
      </c>
      <c r="C33" s="75" t="str">
        <f>Rezultati!A139</f>
        <v>Molotov</v>
      </c>
      <c r="D33" s="75" t="str">
        <f>Rezultati!B139</f>
        <v>Vlad</v>
      </c>
      <c r="E33" s="76">
        <v>0</v>
      </c>
      <c r="F33" s="76">
        <v>0</v>
      </c>
      <c r="G33" s="77" t="e">
        <f t="shared" si="3"/>
        <v>#DIV/0!</v>
      </c>
      <c r="H33" s="78"/>
      <c r="I33" s="78"/>
      <c r="J33" s="77"/>
      <c r="K33" s="76">
        <f>Rezultati!BZ139</f>
        <v>0</v>
      </c>
      <c r="L33" s="76">
        <f>Rezultati!BY139</f>
        <v>0</v>
      </c>
      <c r="M33" s="77" t="e">
        <f>Rezultati!CB139</f>
        <v>#DIV/0!</v>
      </c>
      <c r="N33" s="76"/>
      <c r="O33" s="76"/>
      <c r="P33" s="77"/>
      <c r="Q33" s="76"/>
      <c r="R33" s="76"/>
      <c r="S33" s="77"/>
      <c r="T33" s="78">
        <f t="shared" si="0"/>
        <v>0</v>
      </c>
      <c r="U33" s="78">
        <f t="shared" si="1"/>
        <v>0</v>
      </c>
      <c r="V33" s="77" t="e">
        <f t="shared" si="4"/>
        <v>#DIV/0!</v>
      </c>
    </row>
    <row r="34" ht="15.75" customHeight="1" hidden="1">
      <c r="B34" s="74">
        <v>30</v>
      </c>
    </row>
    <row r="35" ht="17.25" hidden="1">
      <c r="B35" s="74">
        <v>31</v>
      </c>
    </row>
    <row r="36" spans="2:22" ht="18" hidden="1">
      <c r="B36" s="74">
        <v>32</v>
      </c>
      <c r="C36" s="75" t="str">
        <f>Rezultati!A141</f>
        <v>Molotov</v>
      </c>
      <c r="D36" s="75">
        <f>Rezultati!B141</f>
        <v>0</v>
      </c>
      <c r="E36" s="76">
        <v>0</v>
      </c>
      <c r="F36" s="76">
        <v>0</v>
      </c>
      <c r="G36" s="77" t="e">
        <f>F36/E36</f>
        <v>#DIV/0!</v>
      </c>
      <c r="H36" s="78"/>
      <c r="I36" s="78"/>
      <c r="J36" s="77"/>
      <c r="K36" s="76">
        <f>Rezultati!BZ141</f>
        <v>0</v>
      </c>
      <c r="L36" s="76">
        <f>Rezultati!BY141</f>
        <v>0</v>
      </c>
      <c r="M36" s="77" t="e">
        <f>Rezultati!CB141</f>
        <v>#DIV/0!</v>
      </c>
      <c r="N36" s="76"/>
      <c r="O36" s="76"/>
      <c r="P36" s="77"/>
      <c r="Q36" s="76"/>
      <c r="R36" s="76"/>
      <c r="S36" s="77"/>
      <c r="T36" s="78">
        <f>E36+K36</f>
        <v>0</v>
      </c>
      <c r="U36" s="78">
        <f>F36+L36</f>
        <v>0</v>
      </c>
      <c r="V36" s="77" t="e">
        <f>U36/T36</f>
        <v>#DIV/0!</v>
      </c>
    </row>
    <row r="37" spans="2:22" ht="18" hidden="1">
      <c r="B37" s="74">
        <v>33</v>
      </c>
      <c r="C37" s="75"/>
      <c r="D37" s="75"/>
      <c r="E37" s="76"/>
      <c r="F37" s="76"/>
      <c r="G37" s="77"/>
      <c r="H37" s="78"/>
      <c r="I37" s="78"/>
      <c r="J37" s="77"/>
      <c r="K37" s="76"/>
      <c r="L37" s="76"/>
      <c r="M37" s="77"/>
      <c r="N37" s="76"/>
      <c r="O37" s="76"/>
      <c r="P37" s="77"/>
      <c r="Q37" s="76"/>
      <c r="R37" s="76"/>
      <c r="S37" s="77"/>
      <c r="T37" s="78"/>
      <c r="U37" s="78"/>
      <c r="V37" s="77"/>
    </row>
    <row r="38" spans="2:22" ht="18" hidden="1">
      <c r="B38" s="74"/>
      <c r="C38" s="75" t="str">
        <f>Rezultati!A110</f>
        <v>RTU</v>
      </c>
      <c r="D38" s="75" t="str">
        <f>Rezultati!B110</f>
        <v>Rihards Zabers</v>
      </c>
      <c r="E38" s="76">
        <v>0</v>
      </c>
      <c r="F38" s="76">
        <v>0</v>
      </c>
      <c r="G38" s="77" t="e">
        <f>F38/E38</f>
        <v>#DIV/0!</v>
      </c>
      <c r="H38" s="78"/>
      <c r="I38" s="78"/>
      <c r="J38" s="77" t="e">
        <f>I38/H38</f>
        <v>#DIV/0!</v>
      </c>
      <c r="K38" s="76">
        <f>Rezultati!BZ110</f>
        <v>0</v>
      </c>
      <c r="L38" s="76">
        <f>Rezultati!BY110</f>
        <v>0</v>
      </c>
      <c r="M38" s="77" t="e">
        <f>Rezultati!CB110</f>
        <v>#DIV/0!</v>
      </c>
      <c r="N38" s="76"/>
      <c r="O38" s="76"/>
      <c r="P38" s="77"/>
      <c r="Q38" s="76"/>
      <c r="R38" s="76"/>
      <c r="S38" s="77"/>
      <c r="T38" s="68">
        <f>E38+K38</f>
        <v>0</v>
      </c>
      <c r="U38" s="68">
        <f>F38+L38</f>
        <v>0</v>
      </c>
      <c r="V38" s="77" t="e">
        <f aca="true" t="shared" si="6" ref="V38:V45">U38/T38</f>
        <v>#DIV/0!</v>
      </c>
    </row>
    <row r="39" spans="2:22" ht="18" hidden="1">
      <c r="B39" s="74">
        <v>25</v>
      </c>
      <c r="C39" s="70" t="str">
        <f>Rezultati!A112</f>
        <v>RTU</v>
      </c>
      <c r="D39" s="70" t="str">
        <f>Rezultati!B112</f>
        <v>aklais rezultāts</v>
      </c>
      <c r="E39" s="71"/>
      <c r="F39" s="71"/>
      <c r="G39" s="72" t="e">
        <f>F39/E39</f>
        <v>#DIV/0!</v>
      </c>
      <c r="H39" s="73"/>
      <c r="I39" s="73"/>
      <c r="J39" s="72" t="e">
        <f>I39/H39</f>
        <v>#DIV/0!</v>
      </c>
      <c r="K39" s="71">
        <f>Rezultati!BZ112</f>
        <v>0</v>
      </c>
      <c r="L39" s="71">
        <f>Rezultati!BY112</f>
        <v>0</v>
      </c>
      <c r="M39" s="72" t="e">
        <f>Rezultati!CB112</f>
        <v>#DIV/0!</v>
      </c>
      <c r="N39" s="71"/>
      <c r="O39" s="71"/>
      <c r="P39" s="72"/>
      <c r="Q39" s="71"/>
      <c r="R39" s="71"/>
      <c r="S39" s="72"/>
      <c r="T39" s="73">
        <f aca="true" t="shared" si="7" ref="T39:T46">K39+H39+E39</f>
        <v>0</v>
      </c>
      <c r="U39" s="73">
        <f aca="true" t="shared" si="8" ref="U39:U46">F39+I39+L39</f>
        <v>0</v>
      </c>
      <c r="V39" s="72" t="e">
        <f t="shared" si="6"/>
        <v>#DIV/0!</v>
      </c>
    </row>
    <row r="40" spans="2:22" ht="18" hidden="1">
      <c r="B40" s="74">
        <v>26</v>
      </c>
      <c r="C40" s="70" t="str">
        <f>Rezultati!A100</f>
        <v>Team Rocket</v>
      </c>
      <c r="D40" s="70">
        <f>Rezultati!B100</f>
        <v>0</v>
      </c>
      <c r="E40" s="71"/>
      <c r="F40" s="71"/>
      <c r="G40" s="72" t="e">
        <f>F40/E40-8</f>
        <v>#DIV/0!</v>
      </c>
      <c r="H40" s="73"/>
      <c r="I40" s="73"/>
      <c r="J40" s="72" t="e">
        <f>I40/H40-8</f>
        <v>#DIV/0!</v>
      </c>
      <c r="K40" s="71">
        <f>Rezultati!BZ100</f>
        <v>0</v>
      </c>
      <c r="L40" s="71">
        <f>Rezultati!BY100</f>
        <v>0</v>
      </c>
      <c r="M40" s="72" t="e">
        <f>Rezultati!CB100</f>
        <v>#DIV/0!</v>
      </c>
      <c r="N40" s="71"/>
      <c r="O40" s="71"/>
      <c r="P40" s="72"/>
      <c r="Q40" s="71"/>
      <c r="R40" s="71"/>
      <c r="S40" s="72"/>
      <c r="T40" s="73">
        <f t="shared" si="7"/>
        <v>0</v>
      </c>
      <c r="U40" s="73">
        <f t="shared" si="8"/>
        <v>0</v>
      </c>
      <c r="V40" s="72" t="e">
        <f t="shared" si="6"/>
        <v>#DIV/0!</v>
      </c>
    </row>
    <row r="41" spans="2:22" ht="18" hidden="1">
      <c r="B41" s="74">
        <v>27</v>
      </c>
      <c r="C41" s="75" t="str">
        <f>Rezultati!A135</f>
        <v>Lursoft</v>
      </c>
      <c r="D41" s="75">
        <f>Rezultati!B135</f>
        <v>0</v>
      </c>
      <c r="E41" s="76"/>
      <c r="F41" s="76"/>
      <c r="G41" s="77" t="e">
        <f>F41/E41</f>
        <v>#DIV/0!</v>
      </c>
      <c r="H41" s="78"/>
      <c r="I41" s="78"/>
      <c r="J41" s="77" t="e">
        <f>I41/H41</f>
        <v>#DIV/0!</v>
      </c>
      <c r="K41" s="76">
        <f>Rezultati!BZ135</f>
        <v>0</v>
      </c>
      <c r="L41" s="76">
        <f>Rezultati!BY135</f>
        <v>0</v>
      </c>
      <c r="M41" s="77" t="e">
        <f>Rezultati!CB135</f>
        <v>#DIV/0!</v>
      </c>
      <c r="N41" s="76"/>
      <c r="O41" s="76"/>
      <c r="P41" s="77"/>
      <c r="Q41" s="76"/>
      <c r="R41" s="76"/>
      <c r="S41" s="77"/>
      <c r="T41" s="78">
        <f t="shared" si="7"/>
        <v>0</v>
      </c>
      <c r="U41" s="78">
        <f t="shared" si="8"/>
        <v>0</v>
      </c>
      <c r="V41" s="77" t="e">
        <f t="shared" si="6"/>
        <v>#DIV/0!</v>
      </c>
    </row>
    <row r="42" spans="2:22" ht="18" hidden="1">
      <c r="B42" s="74">
        <v>28</v>
      </c>
      <c r="C42" s="75" t="str">
        <f>Rezultati!A133</f>
        <v>Lursoft</v>
      </c>
      <c r="D42" s="75">
        <f>Rezultati!B133</f>
        <v>0</v>
      </c>
      <c r="E42" s="76"/>
      <c r="F42" s="76"/>
      <c r="G42" s="77"/>
      <c r="H42" s="78"/>
      <c r="I42" s="78"/>
      <c r="J42" s="77"/>
      <c r="K42" s="76">
        <f>Rezultati!BZ133</f>
        <v>0</v>
      </c>
      <c r="L42" s="76">
        <f>Rezultati!BY133</f>
        <v>0</v>
      </c>
      <c r="M42" s="77" t="e">
        <f>Rezultati!CB133</f>
        <v>#DIV/0!</v>
      </c>
      <c r="N42" s="76"/>
      <c r="O42" s="76"/>
      <c r="P42" s="77"/>
      <c r="Q42" s="76"/>
      <c r="R42" s="76"/>
      <c r="S42" s="77"/>
      <c r="T42" s="78">
        <f t="shared" si="7"/>
        <v>0</v>
      </c>
      <c r="U42" s="78">
        <f t="shared" si="8"/>
        <v>0</v>
      </c>
      <c r="V42" s="77" t="e">
        <f t="shared" si="6"/>
        <v>#DIV/0!</v>
      </c>
    </row>
    <row r="43" spans="2:22" ht="18" hidden="1">
      <c r="B43" s="74">
        <v>29</v>
      </c>
      <c r="C43" s="75" t="str">
        <f>Rezultati!A98</f>
        <v>Team Rocket</v>
      </c>
      <c r="D43" s="75" t="str">
        <f>Rezultati!B98</f>
        <v>Pieaicinatajs spēlētājs</v>
      </c>
      <c r="E43" s="76"/>
      <c r="F43" s="76"/>
      <c r="G43" s="77" t="e">
        <f>F43/E43</f>
        <v>#DIV/0!</v>
      </c>
      <c r="H43" s="78"/>
      <c r="I43" s="78"/>
      <c r="J43" s="77" t="e">
        <f>I43/H43</f>
        <v>#DIV/0!</v>
      </c>
      <c r="K43" s="76">
        <f>Rezultati!BZ98</f>
        <v>0</v>
      </c>
      <c r="L43" s="76">
        <f>Rezultati!BY98</f>
        <v>0</v>
      </c>
      <c r="M43" s="77" t="e">
        <f>Rezultati!CB98</f>
        <v>#DIV/0!</v>
      </c>
      <c r="N43" s="76"/>
      <c r="O43" s="76"/>
      <c r="P43" s="77"/>
      <c r="Q43" s="76"/>
      <c r="R43" s="76"/>
      <c r="S43" s="77"/>
      <c r="T43" s="78">
        <f t="shared" si="7"/>
        <v>0</v>
      </c>
      <c r="U43" s="78">
        <f t="shared" si="8"/>
        <v>0</v>
      </c>
      <c r="V43" s="77" t="e">
        <f t="shared" si="6"/>
        <v>#DIV/0!</v>
      </c>
    </row>
    <row r="44" spans="2:22" ht="18" hidden="1">
      <c r="B44" s="74">
        <v>30</v>
      </c>
      <c r="C44" s="75" t="str">
        <f>Rezultati!A130</f>
        <v>Lursoft</v>
      </c>
      <c r="D44" s="75">
        <f>Rezultati!B130</f>
        <v>0</v>
      </c>
      <c r="E44" s="76"/>
      <c r="F44" s="76"/>
      <c r="G44" s="77"/>
      <c r="H44" s="78"/>
      <c r="I44" s="78"/>
      <c r="J44" s="77"/>
      <c r="K44" s="76">
        <f>Rezultati!BZ130</f>
        <v>0</v>
      </c>
      <c r="L44" s="76">
        <f>Rezultati!BY130</f>
        <v>0</v>
      </c>
      <c r="M44" s="77" t="e">
        <f>Rezultati!CB130</f>
        <v>#DIV/0!</v>
      </c>
      <c r="N44" s="76"/>
      <c r="O44" s="76"/>
      <c r="P44" s="77"/>
      <c r="Q44" s="76"/>
      <c r="R44" s="76"/>
      <c r="S44" s="77"/>
      <c r="T44" s="78">
        <f t="shared" si="7"/>
        <v>0</v>
      </c>
      <c r="U44" s="78">
        <f t="shared" si="8"/>
        <v>0</v>
      </c>
      <c r="V44" s="77" t="e">
        <f t="shared" si="6"/>
        <v>#DIV/0!</v>
      </c>
    </row>
    <row r="45" spans="2:22" ht="18" hidden="1">
      <c r="B45" s="74">
        <v>31</v>
      </c>
      <c r="C45" s="75" t="str">
        <f>Rezultati!A132</f>
        <v>Lursoft</v>
      </c>
      <c r="D45" s="75">
        <f>Rezultati!B132</f>
        <v>0</v>
      </c>
      <c r="E45" s="76"/>
      <c r="F45" s="76"/>
      <c r="G45" s="77"/>
      <c r="H45" s="78"/>
      <c r="I45" s="78"/>
      <c r="J45" s="77"/>
      <c r="K45" s="76">
        <f>Rezultati!BZ132</f>
        <v>0</v>
      </c>
      <c r="L45" s="76">
        <f>Rezultati!BY132</f>
        <v>0</v>
      </c>
      <c r="M45" s="77" t="e">
        <f>Rezultati!CB132</f>
        <v>#DIV/0!</v>
      </c>
      <c r="N45" s="76"/>
      <c r="O45" s="76"/>
      <c r="P45" s="77"/>
      <c r="Q45" s="76"/>
      <c r="R45" s="76"/>
      <c r="S45" s="77"/>
      <c r="T45" s="78">
        <f t="shared" si="7"/>
        <v>0</v>
      </c>
      <c r="U45" s="78">
        <f t="shared" si="8"/>
        <v>0</v>
      </c>
      <c r="V45" s="77" t="e">
        <f t="shared" si="6"/>
        <v>#DIV/0!</v>
      </c>
    </row>
    <row r="46" spans="2:23" ht="18" hidden="1">
      <c r="B46" s="74">
        <v>32</v>
      </c>
      <c r="C46" s="75" t="str">
        <f>Rezultati!A123</f>
        <v>Lursoft</v>
      </c>
      <c r="D46" s="75">
        <f>Rezultati!B123</f>
        <v>0</v>
      </c>
      <c r="E46" s="76"/>
      <c r="F46" s="76"/>
      <c r="G46" s="77" t="e">
        <f>F46/E46</f>
        <v>#DIV/0!</v>
      </c>
      <c r="H46" s="78"/>
      <c r="I46" s="78"/>
      <c r="J46" s="77" t="e">
        <f>I46/H46</f>
        <v>#DIV/0!</v>
      </c>
      <c r="K46" s="76">
        <f>Rezultati!BZ123</f>
        <v>0</v>
      </c>
      <c r="L46" s="76">
        <f>Rezultati!BY123</f>
        <v>0</v>
      </c>
      <c r="M46" s="77" t="e">
        <f>Rezultati!CB123</f>
        <v>#DIV/0!</v>
      </c>
      <c r="N46" s="76"/>
      <c r="O46" s="76"/>
      <c r="P46" s="77"/>
      <c r="Q46" s="76"/>
      <c r="R46" s="76"/>
      <c r="S46" s="77"/>
      <c r="T46" s="78">
        <f t="shared" si="7"/>
        <v>0</v>
      </c>
      <c r="U46" s="78">
        <f t="shared" si="8"/>
        <v>0</v>
      </c>
      <c r="V46" s="77" t="e">
        <f>U46/T46-8</f>
        <v>#DIV/0!</v>
      </c>
      <c r="W46" s="35"/>
    </row>
    <row r="47" spans="2:23" ht="17.25" hidden="1">
      <c r="B47" s="102"/>
      <c r="W47" s="35"/>
    </row>
    <row r="48" spans="2:23" ht="18" hidden="1">
      <c r="B48" s="102"/>
      <c r="C48" s="75" t="str">
        <f>Rezultati!A119</f>
        <v>Nopietni</v>
      </c>
      <c r="D48" s="75">
        <f>Rezultati!B119</f>
        <v>0</v>
      </c>
      <c r="E48" s="76"/>
      <c r="F48" s="76"/>
      <c r="G48" s="77" t="e">
        <f>F48/E48</f>
        <v>#DIV/0!</v>
      </c>
      <c r="H48" s="78"/>
      <c r="I48" s="78"/>
      <c r="J48" s="77" t="e">
        <f>I48/H48</f>
        <v>#DIV/0!</v>
      </c>
      <c r="K48" s="76">
        <f>Rezultati!BZ119</f>
        <v>0</v>
      </c>
      <c r="L48" s="76">
        <f>Rezultati!BY119</f>
        <v>0</v>
      </c>
      <c r="M48" s="77" t="e">
        <f>Rezultati!CB119</f>
        <v>#DIV/0!</v>
      </c>
      <c r="N48" s="76"/>
      <c r="O48" s="76"/>
      <c r="P48" s="77"/>
      <c r="Q48" s="76"/>
      <c r="R48" s="76"/>
      <c r="S48" s="77"/>
      <c r="T48" s="78">
        <f>K48+H48+E48</f>
        <v>0</v>
      </c>
      <c r="U48" s="78">
        <f>F48+I48+L48</f>
        <v>0</v>
      </c>
      <c r="V48" s="77" t="e">
        <f>U48/T48</f>
        <v>#DIV/0!</v>
      </c>
      <c r="W48" s="35"/>
    </row>
    <row r="49" spans="2:23" ht="17.25" hidden="1">
      <c r="B49" s="102"/>
      <c r="W49" s="35"/>
    </row>
    <row r="50" spans="2:23" ht="18" hidden="1">
      <c r="B50" s="102"/>
      <c r="C50" s="75" t="str">
        <f>Rezultati!A84</f>
        <v>JBP</v>
      </c>
      <c r="D50" s="75" t="str">
        <f>Rezultati!B84</f>
        <v>Pieacinātajs spēlētājs</v>
      </c>
      <c r="E50" s="76"/>
      <c r="F50" s="76"/>
      <c r="G50" s="77" t="e">
        <f>F50/E50</f>
        <v>#DIV/0!</v>
      </c>
      <c r="H50" s="78"/>
      <c r="I50" s="78"/>
      <c r="J50" s="77" t="e">
        <f>I50/H50</f>
        <v>#DIV/0!</v>
      </c>
      <c r="K50" s="76">
        <f>Rezultati!BZ84</f>
        <v>8</v>
      </c>
      <c r="L50" s="76">
        <f>Rezultati!BY84</f>
        <v>1445</v>
      </c>
      <c r="M50" s="77">
        <f>Rezultati!CB84</f>
        <v>180.625</v>
      </c>
      <c r="N50" s="76"/>
      <c r="O50" s="76"/>
      <c r="P50" s="77"/>
      <c r="Q50" s="76"/>
      <c r="R50" s="76"/>
      <c r="S50" s="77"/>
      <c r="T50" s="78">
        <f>K50+H50+E50</f>
        <v>8</v>
      </c>
      <c r="U50" s="78">
        <f>F50+I50+L50</f>
        <v>1445</v>
      </c>
      <c r="V50" s="77">
        <f>U50/T50</f>
        <v>180.625</v>
      </c>
      <c r="W50" s="35"/>
    </row>
    <row r="51" spans="2:23" ht="18" hidden="1">
      <c r="B51" s="102"/>
      <c r="C51" s="75" t="str">
        <f>Rezultati!A122</f>
        <v>Nopietni</v>
      </c>
      <c r="D51" s="75">
        <f>Rezultati!B122</f>
        <v>0</v>
      </c>
      <c r="E51" s="76"/>
      <c r="F51" s="76"/>
      <c r="G51" s="77" t="e">
        <f>F51/E51</f>
        <v>#DIV/0!</v>
      </c>
      <c r="H51" s="78"/>
      <c r="I51" s="78"/>
      <c r="J51" s="77" t="e">
        <f>I51/H51</f>
        <v>#DIV/0!</v>
      </c>
      <c r="K51" s="76">
        <f>Rezultati!BZ122</f>
        <v>0</v>
      </c>
      <c r="L51" s="76">
        <f>Rezultati!BY122</f>
        <v>0</v>
      </c>
      <c r="M51" s="77" t="e">
        <f>Rezultati!CB122</f>
        <v>#DIV/0!</v>
      </c>
      <c r="N51" s="76"/>
      <c r="O51" s="76"/>
      <c r="P51" s="77"/>
      <c r="Q51" s="76"/>
      <c r="R51" s="76"/>
      <c r="S51" s="77"/>
      <c r="T51" s="78">
        <f>K51+H51+E51</f>
        <v>0</v>
      </c>
      <c r="U51" s="78">
        <f>F51+I51+L51</f>
        <v>0</v>
      </c>
      <c r="V51" s="77" t="e">
        <f>U51/T51</f>
        <v>#DIV/0!</v>
      </c>
      <c r="W51" s="35"/>
    </row>
    <row r="52" spans="2:23" ht="18" hidden="1">
      <c r="B52" s="102"/>
      <c r="C52" s="75" t="str">
        <f>Rezultati!CC115</f>
        <v>Nopietni</v>
      </c>
      <c r="D52" s="75">
        <f>Rezultati!CD121</f>
        <v>0</v>
      </c>
      <c r="E52" s="76">
        <v>0</v>
      </c>
      <c r="F52" s="76">
        <v>0</v>
      </c>
      <c r="G52" s="77" t="e">
        <f>F52/E52</f>
        <v>#DIV/0!</v>
      </c>
      <c r="H52" s="78">
        <v>0</v>
      </c>
      <c r="I52" s="78">
        <v>0</v>
      </c>
      <c r="J52" s="77" t="e">
        <f>I52/H52</f>
        <v>#DIV/0!</v>
      </c>
      <c r="K52" s="76">
        <f>Rezultati!BZ121</f>
        <v>0</v>
      </c>
      <c r="L52" s="76">
        <f>Rezultati!BY121</f>
        <v>0</v>
      </c>
      <c r="M52" s="77" t="e">
        <f>Rezultati!CB121</f>
        <v>#DIV/0!</v>
      </c>
      <c r="N52" s="76"/>
      <c r="O52" s="76"/>
      <c r="P52" s="77"/>
      <c r="Q52" s="76"/>
      <c r="R52" s="76"/>
      <c r="S52" s="77"/>
      <c r="T52" s="78">
        <f>K52+H52+E52</f>
        <v>0</v>
      </c>
      <c r="U52" s="78">
        <f>F52+I52+L52</f>
        <v>0</v>
      </c>
      <c r="V52" s="77" t="e">
        <f>U52/T52</f>
        <v>#DIV/0!</v>
      </c>
      <c r="W52" s="35"/>
    </row>
    <row r="53" spans="2:23" ht="17.25" hidden="1">
      <c r="B53" s="102"/>
      <c r="W53" s="35"/>
    </row>
    <row r="54" spans="2:23" ht="17.25" hidden="1">
      <c r="B54" s="102"/>
      <c r="W54" s="35"/>
    </row>
    <row r="55" spans="2:23" ht="18" hidden="1">
      <c r="B55" s="102"/>
      <c r="C55" s="75" t="str">
        <f>Rezultati!A121</f>
        <v>Nopietni</v>
      </c>
      <c r="D55" s="75">
        <f>Rezultati!B121</f>
        <v>0</v>
      </c>
      <c r="E55" s="76"/>
      <c r="F55" s="76"/>
      <c r="G55" s="77" t="e">
        <f>F55/E55</f>
        <v>#DIV/0!</v>
      </c>
      <c r="H55" s="78"/>
      <c r="I55" s="78"/>
      <c r="J55" s="77" t="e">
        <f>I55/H55</f>
        <v>#DIV/0!</v>
      </c>
      <c r="K55" s="76">
        <f>Rezultati!BZ121</f>
        <v>0</v>
      </c>
      <c r="L55" s="76">
        <f>Rezultati!BY121</f>
        <v>0</v>
      </c>
      <c r="M55" s="77" t="e">
        <f>Rezultati!CB121</f>
        <v>#DIV/0!</v>
      </c>
      <c r="N55" s="76"/>
      <c r="O55" s="76"/>
      <c r="P55" s="77"/>
      <c r="Q55" s="76"/>
      <c r="R55" s="76"/>
      <c r="S55" s="77"/>
      <c r="T55" s="78">
        <f>K55+H55+E55</f>
        <v>0</v>
      </c>
      <c r="U55" s="78">
        <f>F55+I55+L55</f>
        <v>0</v>
      </c>
      <c r="V55" s="77" t="e">
        <f>U55/T55</f>
        <v>#DIV/0!</v>
      </c>
      <c r="W55" s="35"/>
    </row>
    <row r="56" spans="2:23" ht="18" hidden="1">
      <c r="B56" s="102"/>
      <c r="C56" s="75" t="str">
        <f>Rezultati!A76</f>
        <v>VissParBoulingu.lv</v>
      </c>
      <c r="D56" s="75">
        <f>Rezultati!B76</f>
        <v>0</v>
      </c>
      <c r="E56" s="76"/>
      <c r="F56" s="76"/>
      <c r="G56" s="77" t="e">
        <f>F56/E56</f>
        <v>#DIV/0!</v>
      </c>
      <c r="H56" s="78"/>
      <c r="I56" s="78"/>
      <c r="J56" s="77" t="e">
        <f>I56/H56</f>
        <v>#DIV/0!</v>
      </c>
      <c r="K56" s="76">
        <f>Rezultati!BZ76</f>
        <v>0</v>
      </c>
      <c r="L56" s="76">
        <f>Rezultati!BY76</f>
        <v>0</v>
      </c>
      <c r="M56" s="77" t="e">
        <f>Rezultati!CB76</f>
        <v>#DIV/0!</v>
      </c>
      <c r="N56" s="76"/>
      <c r="O56" s="76"/>
      <c r="P56" s="77"/>
      <c r="Q56" s="76"/>
      <c r="R56" s="76"/>
      <c r="S56" s="77"/>
      <c r="T56" s="78">
        <f>K56+H56+E56</f>
        <v>0</v>
      </c>
      <c r="U56" s="78">
        <f>F56+I56+L56</f>
        <v>0</v>
      </c>
      <c r="V56" s="77" t="e">
        <f>U56/T56</f>
        <v>#DIV/0!</v>
      </c>
      <c r="W56" s="35"/>
    </row>
    <row r="57" spans="2:23" ht="18" hidden="1">
      <c r="B57" s="102"/>
      <c r="C57" s="75" t="str">
        <f>Rezultati!A77</f>
        <v>VissParBoulingu.lv</v>
      </c>
      <c r="D57" s="75">
        <f>Rezultati!B77</f>
        <v>0</v>
      </c>
      <c r="E57" s="76"/>
      <c r="F57" s="76"/>
      <c r="G57" s="77" t="e">
        <f>F57/E57</f>
        <v>#DIV/0!</v>
      </c>
      <c r="H57" s="78"/>
      <c r="I57" s="78"/>
      <c r="J57" s="77" t="e">
        <f>I57/H57</f>
        <v>#DIV/0!</v>
      </c>
      <c r="K57" s="76">
        <f>Rezultati!BZ77</f>
        <v>0</v>
      </c>
      <c r="L57" s="76">
        <f>Rezultati!BY77</f>
        <v>0</v>
      </c>
      <c r="M57" s="77" t="e">
        <f>Rezultati!CB77</f>
        <v>#DIV/0!</v>
      </c>
      <c r="N57" s="76"/>
      <c r="O57" s="76"/>
      <c r="P57" s="77"/>
      <c r="Q57" s="76"/>
      <c r="R57" s="76"/>
      <c r="S57" s="77"/>
      <c r="T57" s="78">
        <f>K57+H57+E57</f>
        <v>0</v>
      </c>
      <c r="U57" s="78">
        <f>F57+I57+L57</f>
        <v>0</v>
      </c>
      <c r="V57" s="77" t="e">
        <f>U57/T57</f>
        <v>#DIV/0!</v>
      </c>
      <c r="W57" s="35"/>
    </row>
    <row r="58" spans="2:23" ht="18" hidden="1">
      <c r="B58" s="102"/>
      <c r="C58" s="75" t="str">
        <f>Rezultati!A78</f>
        <v>VissParBoulingu.lv</v>
      </c>
      <c r="D58" s="75">
        <f>Rezultati!B78</f>
        <v>0</v>
      </c>
      <c r="E58" s="76"/>
      <c r="F58" s="76"/>
      <c r="G58" s="77" t="e">
        <f>F58/E58</f>
        <v>#DIV/0!</v>
      </c>
      <c r="H58" s="78"/>
      <c r="I58" s="78"/>
      <c r="J58" s="77" t="e">
        <f>I58/H58</f>
        <v>#DIV/0!</v>
      </c>
      <c r="K58" s="76">
        <f>Rezultati!BZ78</f>
        <v>0</v>
      </c>
      <c r="L58" s="76">
        <f>Rezultati!BY78</f>
        <v>0</v>
      </c>
      <c r="M58" s="77" t="e">
        <f>Rezultati!CB78</f>
        <v>#DIV/0!</v>
      </c>
      <c r="N58" s="76"/>
      <c r="O58" s="76"/>
      <c r="P58" s="77"/>
      <c r="Q58" s="76"/>
      <c r="R58" s="76"/>
      <c r="S58" s="77"/>
      <c r="T58" s="78">
        <f>K58+H58+E58</f>
        <v>0</v>
      </c>
      <c r="U58" s="78">
        <f>F58+I58+L58</f>
        <v>0</v>
      </c>
      <c r="V58" s="77" t="e">
        <f>U58/T58</f>
        <v>#DIV/0!</v>
      </c>
      <c r="W58" s="35"/>
    </row>
    <row r="59" spans="2:23" ht="17.25" hidden="1">
      <c r="B59" s="102"/>
      <c r="W59" s="35"/>
    </row>
    <row r="60" spans="2:23" ht="17.25" hidden="1">
      <c r="B60" s="102"/>
      <c r="W60" s="35"/>
    </row>
    <row r="61" spans="2:23" ht="18" hidden="1">
      <c r="B61" s="102"/>
      <c r="C61" s="75" t="str">
        <f>Rezultati!A85</f>
        <v>JBP</v>
      </c>
      <c r="D61" s="75">
        <f>Rezultati!B85</f>
        <v>0</v>
      </c>
      <c r="E61" s="76"/>
      <c r="F61" s="76"/>
      <c r="G61" s="77" t="e">
        <f>F61/E61</f>
        <v>#DIV/0!</v>
      </c>
      <c r="H61" s="78"/>
      <c r="I61" s="78"/>
      <c r="J61" s="77" t="e">
        <f>I61/H61</f>
        <v>#DIV/0!</v>
      </c>
      <c r="K61" s="76">
        <f>Rezultati!BZ85</f>
        <v>0</v>
      </c>
      <c r="L61" s="76">
        <f>Rezultati!BY85</f>
        <v>0</v>
      </c>
      <c r="M61" s="77" t="e">
        <f>Rezultati!CB85</f>
        <v>#DIV/0!</v>
      </c>
      <c r="N61" s="76"/>
      <c r="O61" s="76"/>
      <c r="P61" s="77"/>
      <c r="Q61" s="76"/>
      <c r="R61" s="76"/>
      <c r="S61" s="77"/>
      <c r="T61" s="78">
        <f>K61+H61+E61</f>
        <v>0</v>
      </c>
      <c r="U61" s="78">
        <f>F61+I61+L61</f>
        <v>0</v>
      </c>
      <c r="V61" s="77" t="e">
        <f>U61/T61</f>
        <v>#DIV/0!</v>
      </c>
      <c r="W61" s="35"/>
    </row>
    <row r="62" spans="2:23" ht="18" hidden="1">
      <c r="B62" s="102"/>
      <c r="C62" s="75" t="str">
        <f>Rezultati!A92</f>
        <v>Wii sports resort</v>
      </c>
      <c r="D62" s="75">
        <f>Rezultati!B92</f>
        <v>0</v>
      </c>
      <c r="E62" s="76"/>
      <c r="F62" s="76"/>
      <c r="G62" s="77" t="e">
        <f>F62/E62</f>
        <v>#DIV/0!</v>
      </c>
      <c r="H62" s="78"/>
      <c r="I62" s="78"/>
      <c r="J62" s="77" t="e">
        <f>I62/H62</f>
        <v>#DIV/0!</v>
      </c>
      <c r="K62" s="76">
        <f>Rezultati!BZ92</f>
        <v>0</v>
      </c>
      <c r="L62" s="76">
        <f>Rezultati!BY92</f>
        <v>0</v>
      </c>
      <c r="M62" s="77" t="e">
        <f>Rezultati!CB92</f>
        <v>#DIV/0!</v>
      </c>
      <c r="N62" s="76"/>
      <c r="O62" s="76"/>
      <c r="P62" s="77"/>
      <c r="Q62" s="76"/>
      <c r="R62" s="76"/>
      <c r="S62" s="77"/>
      <c r="T62" s="78">
        <f>K62+H62+E62</f>
        <v>0</v>
      </c>
      <c r="U62" s="78">
        <f>F62+I62+L62</f>
        <v>0</v>
      </c>
      <c r="V62" s="77" t="e">
        <f>U62/T62</f>
        <v>#DIV/0!</v>
      </c>
      <c r="W62" s="35"/>
    </row>
    <row r="63" spans="2:23" ht="18" hidden="1">
      <c r="B63" s="102"/>
      <c r="C63" s="75" t="str">
        <f>Rezultati!A106</f>
        <v>Zaļie Pumpuri</v>
      </c>
      <c r="D63" s="75" t="str">
        <f>Rezultati!B106</f>
        <v>Pieacinātajs spēlētājs</v>
      </c>
      <c r="E63" s="76"/>
      <c r="F63" s="76"/>
      <c r="G63" s="77" t="e">
        <f>F63/E63</f>
        <v>#DIV/0!</v>
      </c>
      <c r="H63" s="78"/>
      <c r="I63" s="78"/>
      <c r="J63" s="77" t="e">
        <f>I63/H63</f>
        <v>#DIV/0!</v>
      </c>
      <c r="K63" s="76">
        <f>Rezultati!BZ106</f>
        <v>0</v>
      </c>
      <c r="L63" s="76">
        <f>Rezultati!BY106</f>
        <v>0</v>
      </c>
      <c r="M63" s="77" t="e">
        <f>Rezultati!CB106</f>
        <v>#DIV/0!</v>
      </c>
      <c r="N63" s="76"/>
      <c r="O63" s="76"/>
      <c r="P63" s="77"/>
      <c r="Q63" s="76"/>
      <c r="R63" s="76"/>
      <c r="S63" s="77"/>
      <c r="T63" s="78">
        <f>K63+H63+E63</f>
        <v>0</v>
      </c>
      <c r="U63" s="78">
        <f>F63+I63+L63</f>
        <v>0</v>
      </c>
      <c r="V63" s="77" t="e">
        <f>U63/T63</f>
        <v>#DIV/0!</v>
      </c>
      <c r="W63" s="35"/>
    </row>
    <row r="64" spans="2:23" ht="18" hidden="1">
      <c r="B64" s="102"/>
      <c r="C64" s="75" t="str">
        <f>Rezultati!A107</f>
        <v>Zaļie Pumpuri</v>
      </c>
      <c r="D64" s="75" t="str">
        <f>Rezultati!B107</f>
        <v>aklais rezultāts</v>
      </c>
      <c r="E64" s="76"/>
      <c r="F64" s="76"/>
      <c r="G64" s="77" t="e">
        <f>F64/E64</f>
        <v>#DIV/0!</v>
      </c>
      <c r="H64" s="78"/>
      <c r="I64" s="78"/>
      <c r="J64" s="77" t="e">
        <f>I64/H64</f>
        <v>#DIV/0!</v>
      </c>
      <c r="K64" s="76">
        <f>Rezultati!BZ107</f>
        <v>0</v>
      </c>
      <c r="L64" s="76">
        <f>Rezultati!BY107</f>
        <v>0</v>
      </c>
      <c r="M64" s="77" t="e">
        <f>Rezultati!CB107</f>
        <v>#DIV/0!</v>
      </c>
      <c r="N64" s="76"/>
      <c r="O64" s="76"/>
      <c r="P64" s="77"/>
      <c r="Q64" s="76"/>
      <c r="R64" s="76"/>
      <c r="S64" s="77"/>
      <c r="T64" s="78">
        <f>K64+H64+E64</f>
        <v>0</v>
      </c>
      <c r="U64" s="78">
        <f>F64+I64+L64</f>
        <v>0</v>
      </c>
      <c r="V64" s="77" t="e">
        <f>U64/T64</f>
        <v>#DIV/0!</v>
      </c>
      <c r="W64" s="35"/>
    </row>
    <row r="65" spans="2:23" ht="17.25" hidden="1">
      <c r="B65" s="102"/>
      <c r="W65" s="35"/>
    </row>
    <row r="66" spans="2:23" ht="18" hidden="1">
      <c r="B66" s="102"/>
      <c r="C66" s="75" t="str">
        <f>Rezultati!A120</f>
        <v>Nopietni</v>
      </c>
      <c r="D66" s="75">
        <f>Rezultati!B120</f>
        <v>0</v>
      </c>
      <c r="E66" s="76"/>
      <c r="F66" s="76"/>
      <c r="G66" s="77" t="e">
        <f>F66/E66</f>
        <v>#DIV/0!</v>
      </c>
      <c r="H66" s="78"/>
      <c r="I66" s="78"/>
      <c r="J66" s="77" t="e">
        <f>I66/H66</f>
        <v>#DIV/0!</v>
      </c>
      <c r="K66" s="76">
        <f>Rezultati!BZ120</f>
        <v>0</v>
      </c>
      <c r="L66" s="76">
        <f>Rezultati!BY120</f>
        <v>0</v>
      </c>
      <c r="M66" s="77" t="e">
        <f>Rezultati!CB120</f>
        <v>#DIV/0!</v>
      </c>
      <c r="N66" s="76"/>
      <c r="O66" s="76"/>
      <c r="P66" s="77"/>
      <c r="Q66" s="76"/>
      <c r="R66" s="76"/>
      <c r="S66" s="77"/>
      <c r="T66" s="78">
        <f>K66+H66+E66</f>
        <v>0</v>
      </c>
      <c r="U66" s="78">
        <f>F66+I66+L66</f>
        <v>0</v>
      </c>
      <c r="V66" s="77" t="e">
        <f>U66/T66</f>
        <v>#DIV/0!</v>
      </c>
      <c r="W66" s="35"/>
    </row>
    <row r="67" spans="2:23" ht="18" hidden="1">
      <c r="B67" s="102"/>
      <c r="C67" s="75" t="str">
        <f>Rezultati!A75</f>
        <v>VissParBoulingu.lv</v>
      </c>
      <c r="D67" s="75" t="str">
        <f>Rezultati!B75</f>
        <v>Ilmars Elijas</v>
      </c>
      <c r="E67" s="76">
        <v>0</v>
      </c>
      <c r="F67" s="76">
        <v>0</v>
      </c>
      <c r="G67" s="77" t="e">
        <f>F67/E67</f>
        <v>#DIV/0!</v>
      </c>
      <c r="H67" s="78"/>
      <c r="I67" s="78"/>
      <c r="J67" s="77" t="e">
        <f>I67/H67-8</f>
        <v>#DIV/0!</v>
      </c>
      <c r="K67" s="76">
        <f>Rezultati!BZ75</f>
        <v>0</v>
      </c>
      <c r="L67" s="76">
        <f>Rezultati!BY75</f>
        <v>0</v>
      </c>
      <c r="M67" s="77" t="e">
        <f>Rezultati!CB75</f>
        <v>#DIV/0!</v>
      </c>
      <c r="N67" s="76"/>
      <c r="O67" s="76"/>
      <c r="P67" s="77"/>
      <c r="Q67" s="76"/>
      <c r="R67" s="76"/>
      <c r="S67" s="77"/>
      <c r="T67" s="68">
        <f>E67+K67</f>
        <v>0</v>
      </c>
      <c r="U67" s="68">
        <f>F67+L67</f>
        <v>0</v>
      </c>
      <c r="V67" s="77" t="e">
        <f>U67/T67</f>
        <v>#DIV/0!</v>
      </c>
      <c r="W67" s="35"/>
    </row>
    <row r="68" spans="2:23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2" ht="28.5" customHeight="1">
      <c r="B69" s="737" t="s">
        <v>32</v>
      </c>
      <c r="C69" s="737"/>
      <c r="D69" s="737"/>
      <c r="E69" s="735" t="s">
        <v>24</v>
      </c>
      <c r="F69" s="735"/>
      <c r="G69" s="735"/>
      <c r="H69" s="735" t="s">
        <v>25</v>
      </c>
      <c r="I69" s="735" t="s">
        <v>26</v>
      </c>
      <c r="J69" s="735" t="s">
        <v>27</v>
      </c>
      <c r="K69" s="735" t="s">
        <v>28</v>
      </c>
      <c r="L69" s="735" t="s">
        <v>26</v>
      </c>
      <c r="M69" s="735" t="s">
        <v>27</v>
      </c>
      <c r="N69" s="736" t="s">
        <v>29</v>
      </c>
      <c r="O69" s="736"/>
      <c r="P69" s="736"/>
      <c r="Q69" s="735" t="s">
        <v>30</v>
      </c>
      <c r="R69" s="735"/>
      <c r="S69" s="735"/>
      <c r="T69" s="735" t="s">
        <v>12</v>
      </c>
      <c r="U69" s="735"/>
      <c r="V69" s="735"/>
    </row>
    <row r="70" spans="2:22" ht="82.5" customHeight="1">
      <c r="B70" s="91" t="s">
        <v>2</v>
      </c>
      <c r="C70" s="92" t="s">
        <v>6</v>
      </c>
      <c r="D70" s="93" t="s">
        <v>31</v>
      </c>
      <c r="E70" s="61" t="s">
        <v>7</v>
      </c>
      <c r="F70" s="62" t="s">
        <v>26</v>
      </c>
      <c r="G70" s="63" t="s">
        <v>27</v>
      </c>
      <c r="H70" s="61" t="s">
        <v>7</v>
      </c>
      <c r="I70" s="62" t="s">
        <v>26</v>
      </c>
      <c r="J70" s="63" t="s">
        <v>27</v>
      </c>
      <c r="K70" s="61" t="s">
        <v>7</v>
      </c>
      <c r="L70" s="62" t="s">
        <v>26</v>
      </c>
      <c r="M70" s="63" t="s">
        <v>27</v>
      </c>
      <c r="N70" s="61" t="s">
        <v>7</v>
      </c>
      <c r="O70" s="62" t="s">
        <v>26</v>
      </c>
      <c r="P70" s="63" t="s">
        <v>27</v>
      </c>
      <c r="Q70" s="61" t="s">
        <v>7</v>
      </c>
      <c r="R70" s="62" t="s">
        <v>26</v>
      </c>
      <c r="S70" s="63" t="s">
        <v>27</v>
      </c>
      <c r="T70" s="61" t="s">
        <v>7</v>
      </c>
      <c r="U70" s="62" t="s">
        <v>26</v>
      </c>
      <c r="V70" s="63" t="s">
        <v>27</v>
      </c>
    </row>
    <row r="71" spans="2:22" ht="17.25">
      <c r="B71" s="94">
        <v>1</v>
      </c>
      <c r="C71" s="65" t="str">
        <f>Rezultati!A111</f>
        <v>RTU</v>
      </c>
      <c r="D71" s="65" t="str">
        <f>Rezultati!B111</f>
        <v>Annija Celmiņa</v>
      </c>
      <c r="E71" s="66">
        <v>28</v>
      </c>
      <c r="F71" s="66">
        <v>4789</v>
      </c>
      <c r="G71" s="67">
        <f aca="true" t="shared" si="9" ref="G71:G77">F71/E71-8</f>
        <v>163.03571428571428</v>
      </c>
      <c r="H71" s="68"/>
      <c r="I71" s="68"/>
      <c r="J71" s="67" t="e">
        <f>I71/H71-8</f>
        <v>#DIV/0!</v>
      </c>
      <c r="K71" s="66">
        <f>Rezultati!BZ111</f>
        <v>12</v>
      </c>
      <c r="L71" s="66">
        <f>Rezultati!BY111</f>
        <v>1903</v>
      </c>
      <c r="M71" s="67">
        <f>Rezultati!CB111</f>
        <v>150.58333333333334</v>
      </c>
      <c r="N71" s="66"/>
      <c r="O71" s="66"/>
      <c r="P71" s="67"/>
      <c r="Q71" s="66"/>
      <c r="R71" s="66"/>
      <c r="S71" s="67"/>
      <c r="T71" s="68">
        <f aca="true" t="shared" si="10" ref="T71:T77">K71+H71+E71</f>
        <v>40</v>
      </c>
      <c r="U71" s="68">
        <f aca="true" t="shared" si="11" ref="U71:U77">F71+I71+L71</f>
        <v>6692</v>
      </c>
      <c r="V71" s="103">
        <f aca="true" t="shared" si="12" ref="V71:V87">U71/T71-8</f>
        <v>159.3</v>
      </c>
    </row>
    <row r="72" spans="2:22" ht="17.25">
      <c r="B72" s="94">
        <v>2</v>
      </c>
      <c r="C72" s="65" t="str">
        <f>Rezultati!A99</f>
        <v>Team Rocket</v>
      </c>
      <c r="D72" s="65" t="str">
        <f>Rezultati!B99</f>
        <v>Iveta Jakušenoka</v>
      </c>
      <c r="E72" s="66">
        <v>12</v>
      </c>
      <c r="F72" s="66">
        <v>1898</v>
      </c>
      <c r="G72" s="67">
        <f t="shared" si="9"/>
        <v>150.16666666666666</v>
      </c>
      <c r="H72" s="68"/>
      <c r="I72" s="68"/>
      <c r="J72" s="67"/>
      <c r="K72" s="66">
        <f>Rezultati!BZ99</f>
        <v>0</v>
      </c>
      <c r="L72" s="66">
        <f>Rezultati!BY99</f>
        <v>0</v>
      </c>
      <c r="M72" s="67" t="e">
        <f>Rezultati!CB99</f>
        <v>#DIV/0!</v>
      </c>
      <c r="N72" s="66"/>
      <c r="O72" s="66"/>
      <c r="P72" s="67"/>
      <c r="Q72" s="66"/>
      <c r="R72" s="66"/>
      <c r="S72" s="67"/>
      <c r="T72" s="68">
        <f t="shared" si="10"/>
        <v>12</v>
      </c>
      <c r="U72" s="68">
        <f t="shared" si="11"/>
        <v>1898</v>
      </c>
      <c r="V72" s="103">
        <f t="shared" si="12"/>
        <v>150.16666666666666</v>
      </c>
    </row>
    <row r="73" spans="2:22" ht="17.25">
      <c r="B73" s="94">
        <v>3</v>
      </c>
      <c r="C73" s="65" t="str">
        <f>Rezultati!A101</f>
        <v>Zaļie Pumpuri</v>
      </c>
      <c r="D73" s="65" t="str">
        <f>Rezultati!B101</f>
        <v>Iveta Lauciņa</v>
      </c>
      <c r="E73" s="66">
        <v>4</v>
      </c>
      <c r="F73" s="66">
        <v>556</v>
      </c>
      <c r="G73" s="67">
        <f t="shared" si="9"/>
        <v>131</v>
      </c>
      <c r="H73" s="68"/>
      <c r="I73" s="68"/>
      <c r="J73" s="67" t="e">
        <f>I73/H73-8</f>
        <v>#DIV/0!</v>
      </c>
      <c r="K73" s="66">
        <f>Rezultati!BZ101</f>
        <v>0</v>
      </c>
      <c r="L73" s="66">
        <f>Rezultati!BY101</f>
        <v>0</v>
      </c>
      <c r="M73" s="67" t="e">
        <f>Rezultati!CB101</f>
        <v>#DIV/0!</v>
      </c>
      <c r="N73" s="66"/>
      <c r="O73" s="66"/>
      <c r="P73" s="67"/>
      <c r="Q73" s="66"/>
      <c r="R73" s="66"/>
      <c r="S73" s="67"/>
      <c r="T73" s="68">
        <f t="shared" si="10"/>
        <v>4</v>
      </c>
      <c r="U73" s="68">
        <f t="shared" si="11"/>
        <v>556</v>
      </c>
      <c r="V73" s="103">
        <f t="shared" si="12"/>
        <v>131</v>
      </c>
    </row>
    <row r="74" spans="2:22" ht="17.25">
      <c r="B74" s="95">
        <v>4</v>
      </c>
      <c r="C74" s="70" t="str">
        <f>Rezultati!A103</f>
        <v>Zaļie Pumpuri</v>
      </c>
      <c r="D74" s="70" t="str">
        <f>Rezultati!B103</f>
        <v>Guna Sedleniece</v>
      </c>
      <c r="E74" s="71">
        <v>26</v>
      </c>
      <c r="F74" s="71">
        <v>3536</v>
      </c>
      <c r="G74" s="72">
        <f t="shared" si="9"/>
        <v>128</v>
      </c>
      <c r="H74" s="73"/>
      <c r="I74" s="73"/>
      <c r="J74" s="72" t="e">
        <f>I74/H74-8</f>
        <v>#DIV/0!</v>
      </c>
      <c r="K74" s="71">
        <f>Rezultati!BZ103</f>
        <v>14</v>
      </c>
      <c r="L74" s="71">
        <f>Rezultati!BY103</f>
        <v>1903</v>
      </c>
      <c r="M74" s="72">
        <f>Rezultati!CB103</f>
        <v>127.92857142857142</v>
      </c>
      <c r="N74" s="71"/>
      <c r="O74" s="71"/>
      <c r="P74" s="72"/>
      <c r="Q74" s="71"/>
      <c r="R74" s="71"/>
      <c r="S74" s="72"/>
      <c r="T74" s="73">
        <f t="shared" si="10"/>
        <v>40</v>
      </c>
      <c r="U74" s="73">
        <f t="shared" si="11"/>
        <v>5439</v>
      </c>
      <c r="V74" s="104">
        <f t="shared" si="12"/>
        <v>127.975</v>
      </c>
    </row>
    <row r="75" spans="2:22" ht="17.25">
      <c r="B75" s="95">
        <v>5</v>
      </c>
      <c r="C75" s="70" t="str">
        <f>Rezultati!A80</f>
        <v>JBP</v>
      </c>
      <c r="D75" s="70" t="str">
        <f>Rezultati!B80</f>
        <v>Irina Bokuma</v>
      </c>
      <c r="E75" s="71">
        <v>28</v>
      </c>
      <c r="F75" s="71">
        <v>3618</v>
      </c>
      <c r="G75" s="72">
        <f t="shared" si="9"/>
        <v>121.21428571428572</v>
      </c>
      <c r="H75" s="73"/>
      <c r="I75" s="73"/>
      <c r="J75" s="72" t="e">
        <f>I75/H75</f>
        <v>#DIV/0!</v>
      </c>
      <c r="K75" s="71">
        <f>Rezultati!BZ80</f>
        <v>16</v>
      </c>
      <c r="L75" s="71">
        <f>Rezultati!BY80</f>
        <v>2326</v>
      </c>
      <c r="M75" s="72">
        <f>Rezultati!CB80</f>
        <v>137.375</v>
      </c>
      <c r="N75" s="71"/>
      <c r="O75" s="71"/>
      <c r="P75" s="72"/>
      <c r="Q75" s="71"/>
      <c r="R75" s="71"/>
      <c r="S75" s="72"/>
      <c r="T75" s="73">
        <f t="shared" si="10"/>
        <v>44</v>
      </c>
      <c r="U75" s="73">
        <f t="shared" si="11"/>
        <v>5944</v>
      </c>
      <c r="V75" s="104">
        <f t="shared" si="12"/>
        <v>127.0909090909091</v>
      </c>
    </row>
    <row r="76" spans="2:22" ht="17.25">
      <c r="B76" s="95">
        <v>6</v>
      </c>
      <c r="C76" s="70" t="str">
        <f>Rezultati!A108</f>
        <v>RTU</v>
      </c>
      <c r="D76" s="70" t="str">
        <f>Rezultati!B108</f>
        <v>Gunita Vasiļevska</v>
      </c>
      <c r="E76" s="71">
        <v>28</v>
      </c>
      <c r="F76" s="71">
        <v>3738</v>
      </c>
      <c r="G76" s="72">
        <f t="shared" si="9"/>
        <v>125.5</v>
      </c>
      <c r="H76" s="73"/>
      <c r="I76" s="73"/>
      <c r="J76" s="72" t="e">
        <f>I76/H76-8</f>
        <v>#DIV/0!</v>
      </c>
      <c r="K76" s="71">
        <f>Rezultati!BZ108</f>
        <v>12</v>
      </c>
      <c r="L76" s="71">
        <f>Rezultati!BY108</f>
        <v>1470</v>
      </c>
      <c r="M76" s="72">
        <f>Rezultati!CB108</f>
        <v>114.5</v>
      </c>
      <c r="N76" s="71"/>
      <c r="O76" s="71"/>
      <c r="P76" s="72"/>
      <c r="Q76" s="71"/>
      <c r="R76" s="71"/>
      <c r="S76" s="72"/>
      <c r="T76" s="73">
        <f t="shared" si="10"/>
        <v>40</v>
      </c>
      <c r="U76" s="73">
        <f t="shared" si="11"/>
        <v>5208</v>
      </c>
      <c r="V76" s="104">
        <f t="shared" si="12"/>
        <v>122.19999999999999</v>
      </c>
    </row>
    <row r="77" spans="2:22" ht="17.25">
      <c r="B77" s="97">
        <v>7</v>
      </c>
      <c r="C77" s="75" t="str">
        <f>Rezultati!A105</f>
        <v>Zaļie Pumpuri</v>
      </c>
      <c r="D77" s="75" t="str">
        <f>Rezultati!B105</f>
        <v>Indra Segliņa</v>
      </c>
      <c r="E77" s="76">
        <v>26</v>
      </c>
      <c r="F77" s="76">
        <v>3066</v>
      </c>
      <c r="G77" s="77">
        <f t="shared" si="9"/>
        <v>109.92307692307692</v>
      </c>
      <c r="H77" s="78"/>
      <c r="I77" s="78"/>
      <c r="J77" s="77" t="e">
        <f>I77/H77</f>
        <v>#DIV/0!</v>
      </c>
      <c r="K77" s="76">
        <f>Rezultati!BZ105</f>
        <v>15</v>
      </c>
      <c r="L77" s="76">
        <f>Rezultati!BY105</f>
        <v>1891</v>
      </c>
      <c r="M77" s="77">
        <f>Rezultati!CB105</f>
        <v>118.06666666666666</v>
      </c>
      <c r="N77" s="76"/>
      <c r="O77" s="76"/>
      <c r="P77" s="77"/>
      <c r="Q77" s="76"/>
      <c r="R77" s="76"/>
      <c r="S77" s="77"/>
      <c r="T77" s="78">
        <f t="shared" si="10"/>
        <v>41</v>
      </c>
      <c r="U77" s="78">
        <f t="shared" si="11"/>
        <v>4957</v>
      </c>
      <c r="V77" s="105">
        <f t="shared" si="12"/>
        <v>112.90243902439025</v>
      </c>
    </row>
    <row r="78" spans="2:22" ht="17.25">
      <c r="B78" s="97">
        <v>8</v>
      </c>
      <c r="C78" s="75" t="str">
        <f>Rezultati!A136</f>
        <v>Molotov</v>
      </c>
      <c r="D78" s="75" t="str">
        <f>Rezultati!B136</f>
        <v>Marta Kāne</v>
      </c>
      <c r="E78" s="76">
        <v>0</v>
      </c>
      <c r="F78" s="76">
        <v>0</v>
      </c>
      <c r="G78" s="77" t="e">
        <f>F78/E78</f>
        <v>#DIV/0!</v>
      </c>
      <c r="H78" s="78"/>
      <c r="I78" s="78"/>
      <c r="J78" s="77"/>
      <c r="K78" s="76">
        <f>Rezultati!BZ136</f>
        <v>4</v>
      </c>
      <c r="L78" s="76">
        <f>Rezultati!BY136</f>
        <v>477</v>
      </c>
      <c r="M78" s="77">
        <f>Rezultati!CB136</f>
        <v>111.25</v>
      </c>
      <c r="N78" s="76"/>
      <c r="O78" s="76"/>
      <c r="P78" s="77"/>
      <c r="Q78" s="76"/>
      <c r="R78" s="76"/>
      <c r="S78" s="77"/>
      <c r="T78" s="78">
        <f>E78+K78</f>
        <v>4</v>
      </c>
      <c r="U78" s="78">
        <f>F78+L78</f>
        <v>477</v>
      </c>
      <c r="V78" s="105">
        <f t="shared" si="12"/>
        <v>111.25</v>
      </c>
    </row>
    <row r="79" spans="2:22" ht="17.25">
      <c r="B79" s="97">
        <v>9</v>
      </c>
      <c r="C79" s="75" t="str">
        <f>Rezultati!A79</f>
        <v>JBP</v>
      </c>
      <c r="D79" s="75" t="str">
        <f>Rezultati!B79</f>
        <v>Julija Moreneca</v>
      </c>
      <c r="E79" s="76">
        <v>12</v>
      </c>
      <c r="F79" s="76">
        <v>1414</v>
      </c>
      <c r="G79" s="77">
        <f>F79/E79-8</f>
        <v>109.83333333333333</v>
      </c>
      <c r="H79" s="78"/>
      <c r="I79" s="78"/>
      <c r="J79" s="77" t="e">
        <f>I79/H79</f>
        <v>#DIV/0!</v>
      </c>
      <c r="K79" s="76">
        <f>Rezultati!BZ79</f>
        <v>0</v>
      </c>
      <c r="L79" s="76">
        <f>Rezultati!BY79</f>
        <v>0</v>
      </c>
      <c r="M79" s="77" t="e">
        <f>Rezultati!CB79</f>
        <v>#DIV/0!</v>
      </c>
      <c r="N79" s="76"/>
      <c r="O79" s="76"/>
      <c r="P79" s="77"/>
      <c r="Q79" s="76"/>
      <c r="R79" s="76"/>
      <c r="S79" s="77"/>
      <c r="T79" s="78">
        <f>K79+H79+E79</f>
        <v>12</v>
      </c>
      <c r="U79" s="78">
        <f>F79+I79+L79</f>
        <v>1414</v>
      </c>
      <c r="V79" s="105">
        <f t="shared" si="12"/>
        <v>109.83333333333333</v>
      </c>
    </row>
    <row r="80" spans="2:22" ht="17.25">
      <c r="B80" s="106">
        <v>10</v>
      </c>
      <c r="C80" s="75" t="str">
        <f>Rezultati!A114</f>
        <v>RTU</v>
      </c>
      <c r="D80" s="75" t="str">
        <f>Rezultati!B114</f>
        <v>Maija ?????</v>
      </c>
      <c r="E80" s="76">
        <v>0</v>
      </c>
      <c r="F80" s="76">
        <v>0</v>
      </c>
      <c r="G80" s="77" t="e">
        <f>F80/E80</f>
        <v>#DIV/0!</v>
      </c>
      <c r="H80" s="78"/>
      <c r="I80" s="78"/>
      <c r="J80" s="77" t="e">
        <f>I80/H80</f>
        <v>#DIV/0!</v>
      </c>
      <c r="K80" s="76">
        <f>Rezultati!BZ114</f>
        <v>4</v>
      </c>
      <c r="L80" s="76">
        <f>Rezultati!BY114</f>
        <v>424</v>
      </c>
      <c r="M80" s="77">
        <f>Rezultati!CB114</f>
        <v>98</v>
      </c>
      <c r="N80" s="76"/>
      <c r="O80" s="76"/>
      <c r="P80" s="77"/>
      <c r="Q80" s="76"/>
      <c r="R80" s="76"/>
      <c r="S80" s="77"/>
      <c r="T80" s="78">
        <f>K80+H80+E80</f>
        <v>4</v>
      </c>
      <c r="U80" s="78">
        <f>F80+I80+L80</f>
        <v>424</v>
      </c>
      <c r="V80" s="77">
        <f t="shared" si="12"/>
        <v>98</v>
      </c>
    </row>
    <row r="81" spans="2:22" ht="17.25">
      <c r="B81" s="97">
        <v>11</v>
      </c>
      <c r="C81" s="75" t="str">
        <f>Rezultati!A113</f>
        <v>RTU</v>
      </c>
      <c r="D81" s="75" t="str">
        <f>Rezultati!B113</f>
        <v>Kristīne Zaķīte</v>
      </c>
      <c r="E81" s="76">
        <v>8</v>
      </c>
      <c r="F81" s="76">
        <v>838</v>
      </c>
      <c r="G81" s="77">
        <f>F81/E81-8</f>
        <v>96.75</v>
      </c>
      <c r="H81" s="78">
        <v>0</v>
      </c>
      <c r="I81" s="78">
        <v>0</v>
      </c>
      <c r="J81" s="77" t="e">
        <f>I81/H81</f>
        <v>#DIV/0!</v>
      </c>
      <c r="K81" s="76">
        <f>Rezultati!BZ113</f>
        <v>0</v>
      </c>
      <c r="L81" s="76">
        <f>Rezultati!BY113</f>
        <v>0</v>
      </c>
      <c r="M81" s="77" t="e">
        <f>Rezultati!CB113</f>
        <v>#DIV/0!</v>
      </c>
      <c r="N81" s="76"/>
      <c r="O81" s="76"/>
      <c r="P81" s="77"/>
      <c r="Q81" s="76"/>
      <c r="R81" s="76"/>
      <c r="S81" s="77"/>
      <c r="T81" s="78">
        <f>K81+H81+E81</f>
        <v>8</v>
      </c>
      <c r="U81" s="78">
        <f>F81+I81+L81</f>
        <v>838</v>
      </c>
      <c r="V81" s="77">
        <f t="shared" si="12"/>
        <v>96.75</v>
      </c>
    </row>
    <row r="82" spans="2:22" ht="17.25">
      <c r="B82" s="106">
        <v>12</v>
      </c>
      <c r="C82" s="75" t="str">
        <f>Rezultati!A140</f>
        <v>Molotov</v>
      </c>
      <c r="D82" s="75" t="str">
        <f>Rezultati!B140</f>
        <v>Sabīne</v>
      </c>
      <c r="E82" s="76">
        <v>0</v>
      </c>
      <c r="F82" s="76">
        <v>0</v>
      </c>
      <c r="G82" s="77" t="e">
        <f>F82/E82</f>
        <v>#DIV/0!</v>
      </c>
      <c r="H82" s="78"/>
      <c r="I82" s="78"/>
      <c r="J82" s="77"/>
      <c r="K82" s="76">
        <f>Rezultati!BZ140</f>
        <v>8</v>
      </c>
      <c r="L82" s="76">
        <f>Rezultati!BY140</f>
        <v>730</v>
      </c>
      <c r="M82" s="77">
        <f>Rezultati!CB140</f>
        <v>83.25</v>
      </c>
      <c r="N82" s="76"/>
      <c r="O82" s="76"/>
      <c r="P82" s="77"/>
      <c r="Q82" s="76"/>
      <c r="R82" s="76"/>
      <c r="S82" s="77"/>
      <c r="T82" s="78">
        <f>E82+K82</f>
        <v>8</v>
      </c>
      <c r="U82" s="78">
        <f>F82+L82</f>
        <v>730</v>
      </c>
      <c r="V82" s="77">
        <f t="shared" si="12"/>
        <v>83.25</v>
      </c>
    </row>
    <row r="83" spans="2:22" ht="17.25" hidden="1">
      <c r="B83" s="97">
        <v>11</v>
      </c>
      <c r="C83" s="107" t="str">
        <f>Rezultati!A87</f>
        <v>Wii sports resort</v>
      </c>
      <c r="D83" s="107">
        <f>Rezultati!B87</f>
        <v>0</v>
      </c>
      <c r="E83" s="108"/>
      <c r="F83" s="108"/>
      <c r="G83" s="109" t="e">
        <f>F83/E83</f>
        <v>#DIV/0!</v>
      </c>
      <c r="H83" s="110"/>
      <c r="I83" s="110"/>
      <c r="J83" s="109" t="e">
        <f>I83/H83</f>
        <v>#DIV/0!</v>
      </c>
      <c r="K83" s="108">
        <f>Rezultati!BZ87</f>
        <v>0</v>
      </c>
      <c r="L83" s="108">
        <f>Rezultati!BY87</f>
        <v>0</v>
      </c>
      <c r="M83" s="109" t="e">
        <f>Rezultati!CB87</f>
        <v>#DIV/0!</v>
      </c>
      <c r="N83" s="108"/>
      <c r="O83" s="108"/>
      <c r="P83" s="109"/>
      <c r="Q83" s="108"/>
      <c r="R83" s="108"/>
      <c r="S83" s="109"/>
      <c r="T83" s="110">
        <f>K83+H83+E83</f>
        <v>0</v>
      </c>
      <c r="U83" s="110">
        <f>F83+I83+L83</f>
        <v>0</v>
      </c>
      <c r="V83" s="109" t="e">
        <f t="shared" si="12"/>
        <v>#DIV/0!</v>
      </c>
    </row>
    <row r="84" spans="2:22" ht="17.25" hidden="1">
      <c r="B84" s="97">
        <v>12</v>
      </c>
      <c r="C84" s="70" t="str">
        <f>Rezultati!A86</f>
        <v>Wii sports resort</v>
      </c>
      <c r="D84" s="70">
        <f>Rezultati!B86</f>
        <v>0</v>
      </c>
      <c r="E84" s="71"/>
      <c r="F84" s="71"/>
      <c r="G84" s="72" t="e">
        <f>F84/E84</f>
        <v>#DIV/0!</v>
      </c>
      <c r="H84" s="73"/>
      <c r="I84" s="73"/>
      <c r="J84" s="72" t="e">
        <f>I84/H84</f>
        <v>#DIV/0!</v>
      </c>
      <c r="K84" s="71">
        <f>Rezultati!BZ86</f>
        <v>0</v>
      </c>
      <c r="L84" s="71">
        <f>Rezultati!BY86</f>
        <v>0</v>
      </c>
      <c r="M84" s="72" t="e">
        <f>Rezultati!CB86</f>
        <v>#DIV/0!</v>
      </c>
      <c r="N84" s="71"/>
      <c r="O84" s="71"/>
      <c r="P84" s="72"/>
      <c r="Q84" s="71"/>
      <c r="R84" s="71"/>
      <c r="S84" s="72"/>
      <c r="T84" s="73">
        <f>K84+H84+E84</f>
        <v>0</v>
      </c>
      <c r="U84" s="73">
        <f>F84+I84+L84</f>
        <v>0</v>
      </c>
      <c r="V84" s="72" t="e">
        <f t="shared" si="12"/>
        <v>#DIV/0!</v>
      </c>
    </row>
    <row r="85" spans="3:22" ht="17.25" hidden="1">
      <c r="C85" s="65" t="str">
        <f>Rezultati!A125</f>
        <v>Lursoft</v>
      </c>
      <c r="D85" s="65" t="str">
        <f>Rezultati!B125</f>
        <v>Līga Lasmane</v>
      </c>
      <c r="E85" s="66"/>
      <c r="F85" s="66"/>
      <c r="G85" s="67" t="e">
        <f>F85/E85</f>
        <v>#DIV/0!</v>
      </c>
      <c r="H85" s="67"/>
      <c r="I85" s="67"/>
      <c r="J85" s="67" t="e">
        <f>I85/H85</f>
        <v>#DIV/0!</v>
      </c>
      <c r="K85" s="66">
        <f>Rezultati!BZ125</f>
        <v>0</v>
      </c>
      <c r="L85" s="66">
        <f>Rezultati!BY125</f>
        <v>0</v>
      </c>
      <c r="M85" s="67" t="e">
        <f>Rezultati!CB125</f>
        <v>#DIV/0!</v>
      </c>
      <c r="N85" s="66"/>
      <c r="O85" s="66"/>
      <c r="P85" s="67"/>
      <c r="Q85" s="66"/>
      <c r="R85" s="66"/>
      <c r="S85" s="67"/>
      <c r="T85" s="68">
        <f>K85+H85+E85</f>
        <v>0</v>
      </c>
      <c r="U85" s="68">
        <f>F85+I85+L85</f>
        <v>0</v>
      </c>
      <c r="V85" s="67" t="e">
        <f t="shared" si="12"/>
        <v>#DIV/0!</v>
      </c>
    </row>
    <row r="86" spans="3:22" ht="17.25" hidden="1">
      <c r="C86" s="75" t="str">
        <f>Rezultati!A128</f>
        <v>Lursoft</v>
      </c>
      <c r="D86" s="75" t="str">
        <f>Rezultati!B128</f>
        <v>aklais rezultāts</v>
      </c>
      <c r="E86" s="76"/>
      <c r="F86" s="76"/>
      <c r="G86" s="77"/>
      <c r="H86" s="78"/>
      <c r="I86" s="78"/>
      <c r="J86" s="77"/>
      <c r="K86" s="76">
        <f>Rezultati!BZ128</f>
        <v>8</v>
      </c>
      <c r="L86" s="76">
        <f>Rezultati!BY128</f>
        <v>1025</v>
      </c>
      <c r="M86" s="77">
        <f>Rezultati!CB128</f>
        <v>120.125</v>
      </c>
      <c r="N86" s="76"/>
      <c r="O86" s="76"/>
      <c r="P86" s="77"/>
      <c r="Q86" s="76"/>
      <c r="R86" s="76"/>
      <c r="S86" s="77"/>
      <c r="T86" s="78">
        <f>K86+H86+E86</f>
        <v>8</v>
      </c>
      <c r="U86" s="78">
        <f>F86+I86+L86</f>
        <v>1025</v>
      </c>
      <c r="V86" s="77">
        <f t="shared" si="12"/>
        <v>120.125</v>
      </c>
    </row>
    <row r="87" spans="3:22" ht="17.25" hidden="1">
      <c r="C87" s="75" t="str">
        <f>Rezultati!A134</f>
        <v>Lursoft</v>
      </c>
      <c r="D87" s="75">
        <f>Rezultati!B134</f>
        <v>0</v>
      </c>
      <c r="E87" s="76"/>
      <c r="F87" s="76"/>
      <c r="G87" s="77" t="e">
        <f>F87/E87</f>
        <v>#DIV/0!</v>
      </c>
      <c r="H87" s="78"/>
      <c r="I87" s="78"/>
      <c r="J87" s="77" t="e">
        <f>I87/H87</f>
        <v>#DIV/0!</v>
      </c>
      <c r="K87" s="76">
        <f>Rezultati!BZ134</f>
        <v>0</v>
      </c>
      <c r="L87" s="76">
        <f>Rezultati!BY134</f>
        <v>0</v>
      </c>
      <c r="M87" s="77" t="e">
        <f>Rezultati!CB134</f>
        <v>#DIV/0!</v>
      </c>
      <c r="N87" s="76"/>
      <c r="O87" s="76"/>
      <c r="P87" s="77"/>
      <c r="Q87" s="76"/>
      <c r="R87" s="76"/>
      <c r="S87" s="77"/>
      <c r="T87" s="78">
        <f>K87+H87+E87</f>
        <v>0</v>
      </c>
      <c r="U87" s="78">
        <f>F87+I87+L87</f>
        <v>0</v>
      </c>
      <c r="V87" s="77" t="e">
        <f t="shared" si="12"/>
        <v>#DIV/0!</v>
      </c>
    </row>
  </sheetData>
  <sheetProtection selectLockedCells="1" selectUnlockedCells="1"/>
  <mergeCells count="14">
    <mergeCell ref="T3:V3"/>
    <mergeCell ref="B69:D69"/>
    <mergeCell ref="E69:G69"/>
    <mergeCell ref="H69:J69"/>
    <mergeCell ref="K69:M69"/>
    <mergeCell ref="N69:P69"/>
    <mergeCell ref="Q69:S69"/>
    <mergeCell ref="T69:V69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58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23.7109375" style="111" customWidth="1"/>
    <col min="2" max="23" width="5.7109375" style="112" customWidth="1"/>
    <col min="24" max="25" width="5.57421875" style="112" customWidth="1"/>
    <col min="26" max="33" width="5.7109375" style="112" customWidth="1"/>
    <col min="34" max="73" width="6.00390625" style="112" customWidth="1"/>
    <col min="74" max="74" width="25.421875" style="111" customWidth="1"/>
    <col min="75" max="16384" width="9.140625" style="112" customWidth="1"/>
  </cols>
  <sheetData>
    <row r="1" spans="22:73" ht="12.75"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</row>
    <row r="2" spans="1:74" s="115" customFormat="1" ht="12.75">
      <c r="A2" s="114"/>
      <c r="B2" s="738" t="str">
        <f>Punkti!A5</f>
        <v>X X X</v>
      </c>
      <c r="C2" s="738"/>
      <c r="D2" s="738"/>
      <c r="E2" s="738"/>
      <c r="F2" s="738" t="str">
        <f>Punkti!A8</f>
        <v>Korness</v>
      </c>
      <c r="G2" s="738"/>
      <c r="H2" s="738"/>
      <c r="I2" s="738"/>
      <c r="J2" s="738" t="str">
        <f>Punkti!A11</f>
        <v>ALDENS Holding</v>
      </c>
      <c r="K2" s="738"/>
      <c r="L2" s="738"/>
      <c r="M2" s="738"/>
      <c r="N2" s="738" t="str">
        <f>Punkti!A14</f>
        <v>Amberfish</v>
      </c>
      <c r="O2" s="738"/>
      <c r="P2" s="738"/>
      <c r="Q2" s="738"/>
      <c r="R2" s="738" t="str">
        <f>Punkti!A17</f>
        <v>NB Ledijas</v>
      </c>
      <c r="S2" s="738"/>
      <c r="T2" s="738"/>
      <c r="U2" s="738"/>
      <c r="V2" s="739" t="str">
        <f>Punkti!A20</f>
        <v>Sun Ball</v>
      </c>
      <c r="W2" s="739"/>
      <c r="X2" s="739"/>
      <c r="Y2" s="739"/>
      <c r="Z2" s="739" t="str">
        <f>Punkti!A23</f>
        <v>Bowling Sharks</v>
      </c>
      <c r="AA2" s="739"/>
      <c r="AB2" s="739"/>
      <c r="AC2" s="739"/>
      <c r="AD2" s="739" t="str">
        <f>A26</f>
        <v>SIB</v>
      </c>
      <c r="AE2" s="739"/>
      <c r="AF2" s="739"/>
      <c r="AG2" s="739"/>
      <c r="AH2" s="739" t="str">
        <f>A29</f>
        <v>Wolverine</v>
      </c>
      <c r="AI2" s="739"/>
      <c r="AJ2" s="739"/>
      <c r="AK2" s="739"/>
      <c r="AL2" s="739" t="str">
        <f>A32</f>
        <v>VissParBoulingu.lv</v>
      </c>
      <c r="AM2" s="739"/>
      <c r="AN2" s="739"/>
      <c r="AO2" s="739"/>
      <c r="AP2" s="739" t="str">
        <f>A35</f>
        <v>JBP</v>
      </c>
      <c r="AQ2" s="739"/>
      <c r="AR2" s="739"/>
      <c r="AS2" s="739"/>
      <c r="AT2" s="739" t="str">
        <f>A38</f>
        <v>Wii sports resort</v>
      </c>
      <c r="AU2" s="739"/>
      <c r="AV2" s="739"/>
      <c r="AW2" s="739"/>
      <c r="AX2" s="739" t="str">
        <f>A41</f>
        <v>Team Rocket</v>
      </c>
      <c r="AY2" s="739"/>
      <c r="AZ2" s="739"/>
      <c r="BA2" s="739"/>
      <c r="BB2" s="739" t="str">
        <f>A44</f>
        <v>Zaļie Pumpuri</v>
      </c>
      <c r="BC2" s="739"/>
      <c r="BD2" s="739"/>
      <c r="BE2" s="739"/>
      <c r="BF2" s="739" t="str">
        <f>A47</f>
        <v>RTU</v>
      </c>
      <c r="BG2" s="739"/>
      <c r="BH2" s="739"/>
      <c r="BI2" s="739"/>
      <c r="BJ2" s="739" t="str">
        <f>A50</f>
        <v>Nopietni</v>
      </c>
      <c r="BK2" s="739"/>
      <c r="BL2" s="739"/>
      <c r="BM2" s="739"/>
      <c r="BN2" s="739" t="str">
        <f>A53</f>
        <v>Lursoft</v>
      </c>
      <c r="BO2" s="739"/>
      <c r="BP2" s="739"/>
      <c r="BQ2" s="739"/>
      <c r="BR2" s="739" t="str">
        <f>A56</f>
        <v>Molotov</v>
      </c>
      <c r="BS2" s="739"/>
      <c r="BT2" s="739"/>
      <c r="BU2" s="739"/>
      <c r="BV2" s="114"/>
    </row>
    <row r="3" spans="1:74" ht="12.75">
      <c r="A3" s="116"/>
      <c r="B3" s="738" t="s">
        <v>33</v>
      </c>
      <c r="C3" s="738"/>
      <c r="D3" s="738"/>
      <c r="E3" s="738"/>
      <c r="F3" s="738" t="s">
        <v>33</v>
      </c>
      <c r="G3" s="738"/>
      <c r="H3" s="738"/>
      <c r="I3" s="738"/>
      <c r="J3" s="738" t="s">
        <v>33</v>
      </c>
      <c r="K3" s="738"/>
      <c r="L3" s="738"/>
      <c r="M3" s="738"/>
      <c r="N3" s="738" t="s">
        <v>33</v>
      </c>
      <c r="O3" s="738"/>
      <c r="P3" s="738"/>
      <c r="Q3" s="738"/>
      <c r="R3" s="738" t="s">
        <v>33</v>
      </c>
      <c r="S3" s="738"/>
      <c r="T3" s="738"/>
      <c r="U3" s="738"/>
      <c r="V3" s="739" t="s">
        <v>33</v>
      </c>
      <c r="W3" s="739"/>
      <c r="X3" s="739"/>
      <c r="Y3" s="739"/>
      <c r="Z3" s="739" t="s">
        <v>33</v>
      </c>
      <c r="AA3" s="739"/>
      <c r="AB3" s="739"/>
      <c r="AC3" s="739"/>
      <c r="AD3" s="739" t="s">
        <v>33</v>
      </c>
      <c r="AE3" s="739"/>
      <c r="AF3" s="739"/>
      <c r="AG3" s="739"/>
      <c r="AH3" s="739" t="s">
        <v>33</v>
      </c>
      <c r="AI3" s="739"/>
      <c r="AJ3" s="739"/>
      <c r="AK3" s="739"/>
      <c r="AL3" s="739" t="s">
        <v>33</v>
      </c>
      <c r="AM3" s="739"/>
      <c r="AN3" s="739"/>
      <c r="AO3" s="739"/>
      <c r="AP3" s="739" t="s">
        <v>33</v>
      </c>
      <c r="AQ3" s="739"/>
      <c r="AR3" s="739"/>
      <c r="AS3" s="739"/>
      <c r="AT3" s="739" t="s">
        <v>33</v>
      </c>
      <c r="AU3" s="739"/>
      <c r="AV3" s="739"/>
      <c r="AW3" s="739"/>
      <c r="AX3" s="739" t="s">
        <v>33</v>
      </c>
      <c r="AY3" s="739"/>
      <c r="AZ3" s="739"/>
      <c r="BA3" s="739"/>
      <c r="BB3" s="739" t="s">
        <v>33</v>
      </c>
      <c r="BC3" s="739"/>
      <c r="BD3" s="739"/>
      <c r="BE3" s="739"/>
      <c r="BF3" s="739" t="s">
        <v>33</v>
      </c>
      <c r="BG3" s="739"/>
      <c r="BH3" s="739"/>
      <c r="BI3" s="739"/>
      <c r="BJ3" s="739" t="s">
        <v>33</v>
      </c>
      <c r="BK3" s="739"/>
      <c r="BL3" s="739"/>
      <c r="BM3" s="739"/>
      <c r="BN3" s="739" t="s">
        <v>33</v>
      </c>
      <c r="BO3" s="739"/>
      <c r="BP3" s="739"/>
      <c r="BQ3" s="739"/>
      <c r="BR3" s="739" t="s">
        <v>33</v>
      </c>
      <c r="BS3" s="739"/>
      <c r="BT3" s="739"/>
      <c r="BU3" s="739"/>
      <c r="BV3" s="116"/>
    </row>
    <row r="4" spans="1:76" ht="12.75">
      <c r="A4" s="116"/>
      <c r="B4" s="117" t="s">
        <v>34</v>
      </c>
      <c r="C4" s="117" t="s">
        <v>35</v>
      </c>
      <c r="D4" s="117" t="s">
        <v>36</v>
      </c>
      <c r="E4" s="117" t="s">
        <v>37</v>
      </c>
      <c r="F4" s="117" t="s">
        <v>34</v>
      </c>
      <c r="G4" s="117" t="s">
        <v>35</v>
      </c>
      <c r="H4" s="117" t="s">
        <v>36</v>
      </c>
      <c r="I4" s="117" t="s">
        <v>37</v>
      </c>
      <c r="J4" s="117" t="s">
        <v>34</v>
      </c>
      <c r="K4" s="117" t="s">
        <v>35</v>
      </c>
      <c r="L4" s="117" t="s">
        <v>36</v>
      </c>
      <c r="M4" s="117" t="s">
        <v>37</v>
      </c>
      <c r="N4" s="117" t="s">
        <v>34</v>
      </c>
      <c r="O4" s="117" t="s">
        <v>35</v>
      </c>
      <c r="P4" s="117" t="s">
        <v>36</v>
      </c>
      <c r="Q4" s="117" t="s">
        <v>37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34</v>
      </c>
      <c r="W4" s="117" t="s">
        <v>35</v>
      </c>
      <c r="X4" s="117" t="s">
        <v>36</v>
      </c>
      <c r="Y4" s="117" t="s">
        <v>37</v>
      </c>
      <c r="Z4" s="117" t="s">
        <v>34</v>
      </c>
      <c r="AA4" s="117" t="s">
        <v>35</v>
      </c>
      <c r="AB4" s="117" t="s">
        <v>36</v>
      </c>
      <c r="AC4" s="117" t="s">
        <v>37</v>
      </c>
      <c r="AD4" s="117" t="s">
        <v>34</v>
      </c>
      <c r="AE4" s="117" t="s">
        <v>35</v>
      </c>
      <c r="AF4" s="117" t="s">
        <v>36</v>
      </c>
      <c r="AG4" s="117" t="s">
        <v>37</v>
      </c>
      <c r="AH4" s="117" t="s">
        <v>34</v>
      </c>
      <c r="AI4" s="117" t="s">
        <v>35</v>
      </c>
      <c r="AJ4" s="117" t="s">
        <v>36</v>
      </c>
      <c r="AK4" s="117" t="s">
        <v>37</v>
      </c>
      <c r="AL4" s="117" t="s">
        <v>34</v>
      </c>
      <c r="AM4" s="117" t="s">
        <v>35</v>
      </c>
      <c r="AN4" s="117" t="s">
        <v>36</v>
      </c>
      <c r="AO4" s="117" t="s">
        <v>37</v>
      </c>
      <c r="AP4" s="117" t="s">
        <v>34</v>
      </c>
      <c r="AQ4" s="117" t="s">
        <v>35</v>
      </c>
      <c r="AR4" s="117" t="s">
        <v>36</v>
      </c>
      <c r="AS4" s="117" t="s">
        <v>37</v>
      </c>
      <c r="AT4" s="117" t="s">
        <v>34</v>
      </c>
      <c r="AU4" s="117" t="s">
        <v>35</v>
      </c>
      <c r="AV4" s="117" t="s">
        <v>36</v>
      </c>
      <c r="AW4" s="117" t="s">
        <v>37</v>
      </c>
      <c r="AX4" s="117" t="s">
        <v>34</v>
      </c>
      <c r="AY4" s="117" t="s">
        <v>35</v>
      </c>
      <c r="AZ4" s="117" t="s">
        <v>36</v>
      </c>
      <c r="BA4" s="117" t="s">
        <v>37</v>
      </c>
      <c r="BB4" s="117" t="s">
        <v>34</v>
      </c>
      <c r="BC4" s="117" t="s">
        <v>35</v>
      </c>
      <c r="BD4" s="117" t="s">
        <v>36</v>
      </c>
      <c r="BE4" s="117" t="s">
        <v>37</v>
      </c>
      <c r="BF4" s="117" t="s">
        <v>34</v>
      </c>
      <c r="BG4" s="117" t="s">
        <v>35</v>
      </c>
      <c r="BH4" s="117" t="s">
        <v>36</v>
      </c>
      <c r="BI4" s="117" t="s">
        <v>37</v>
      </c>
      <c r="BJ4" s="117" t="s">
        <v>34</v>
      </c>
      <c r="BK4" s="117" t="s">
        <v>35</v>
      </c>
      <c r="BL4" s="117" t="s">
        <v>36</v>
      </c>
      <c r="BM4" s="117" t="s">
        <v>37</v>
      </c>
      <c r="BN4" s="117" t="s">
        <v>34</v>
      </c>
      <c r="BO4" s="117" t="s">
        <v>35</v>
      </c>
      <c r="BP4" s="117" t="s">
        <v>36</v>
      </c>
      <c r="BQ4" s="117" t="s">
        <v>37</v>
      </c>
      <c r="BR4" s="117" t="s">
        <v>34</v>
      </c>
      <c r="BS4" s="117" t="s">
        <v>35</v>
      </c>
      <c r="BT4" s="117" t="s">
        <v>36</v>
      </c>
      <c r="BU4" s="117" t="s">
        <v>37</v>
      </c>
      <c r="BV4" s="116"/>
      <c r="BW4" s="118" t="s">
        <v>38</v>
      </c>
      <c r="BX4" s="118" t="s">
        <v>39</v>
      </c>
    </row>
    <row r="5" spans="1:77" ht="19.5" customHeight="1">
      <c r="A5" s="740" t="s">
        <v>40</v>
      </c>
      <c r="B5" s="119"/>
      <c r="C5" s="120"/>
      <c r="D5" s="120"/>
      <c r="E5" s="121"/>
      <c r="F5" s="122"/>
      <c r="G5" s="123"/>
      <c r="H5" s="123"/>
      <c r="I5" s="123"/>
      <c r="J5" s="122"/>
      <c r="K5" s="123"/>
      <c r="L5" s="123"/>
      <c r="M5" s="123"/>
      <c r="N5" s="122"/>
      <c r="O5" s="123"/>
      <c r="P5" s="123"/>
      <c r="Q5" s="123"/>
      <c r="R5" s="122"/>
      <c r="S5" s="123"/>
      <c r="T5" s="123"/>
      <c r="U5" s="123"/>
      <c r="V5" s="122"/>
      <c r="W5" s="123"/>
      <c r="X5" s="123"/>
      <c r="Y5" s="123"/>
      <c r="Z5" s="122">
        <v>0</v>
      </c>
      <c r="AA5" s="123">
        <v>0</v>
      </c>
      <c r="AB5" s="123">
        <v>0</v>
      </c>
      <c r="AC5" s="124">
        <v>0</v>
      </c>
      <c r="AD5" s="123">
        <v>0</v>
      </c>
      <c r="AE5" s="123">
        <v>2</v>
      </c>
      <c r="AF5" s="123">
        <v>2</v>
      </c>
      <c r="AG5" s="123">
        <v>0</v>
      </c>
      <c r="AH5" s="122"/>
      <c r="AI5" s="123"/>
      <c r="AJ5" s="123"/>
      <c r="AK5" s="123"/>
      <c r="AL5" s="125"/>
      <c r="AM5" s="126"/>
      <c r="AN5" s="126"/>
      <c r="AO5" s="126"/>
      <c r="AP5" s="125"/>
      <c r="AQ5" s="126"/>
      <c r="AR5" s="126"/>
      <c r="AS5" s="126"/>
      <c r="AT5" s="125"/>
      <c r="AU5" s="126"/>
      <c r="AV5" s="126"/>
      <c r="AW5" s="126"/>
      <c r="AX5" s="125"/>
      <c r="AY5" s="126"/>
      <c r="AZ5" s="126"/>
      <c r="BA5" s="126"/>
      <c r="BB5" s="125"/>
      <c r="BC5" s="126"/>
      <c r="BD5" s="126"/>
      <c r="BE5" s="126"/>
      <c r="BF5" s="125"/>
      <c r="BG5" s="126"/>
      <c r="BH5" s="126"/>
      <c r="BI5" s="126"/>
      <c r="BJ5" s="125"/>
      <c r="BK5" s="126"/>
      <c r="BL5" s="126"/>
      <c r="BM5" s="126"/>
      <c r="BN5" s="125"/>
      <c r="BO5" s="126"/>
      <c r="BP5" s="126"/>
      <c r="BQ5" s="126"/>
      <c r="BR5" s="125"/>
      <c r="BS5" s="126"/>
      <c r="BT5" s="126"/>
      <c r="BU5" s="126"/>
      <c r="BV5" s="741" t="str">
        <f>Punkti!A5</f>
        <v>X X X</v>
      </c>
      <c r="BW5" s="127">
        <f>SUM(Punkti!B5:BQ5)</f>
        <v>4</v>
      </c>
      <c r="BX5" s="127">
        <f>SUM(Punkti!B6:BQ6)</f>
        <v>2</v>
      </c>
      <c r="BY5" s="115"/>
    </row>
    <row r="6" spans="1:77" ht="19.5" customHeight="1">
      <c r="A6" s="740"/>
      <c r="B6" s="128"/>
      <c r="C6" s="129"/>
      <c r="D6" s="129"/>
      <c r="E6" s="130"/>
      <c r="F6" s="128"/>
      <c r="G6" s="129"/>
      <c r="H6" s="129"/>
      <c r="I6" s="129"/>
      <c r="J6" s="128"/>
      <c r="K6" s="129"/>
      <c r="L6" s="129"/>
      <c r="M6" s="129"/>
      <c r="N6" s="128"/>
      <c r="O6" s="129"/>
      <c r="P6" s="129"/>
      <c r="Q6" s="129"/>
      <c r="R6" s="128"/>
      <c r="S6" s="129"/>
      <c r="T6" s="129"/>
      <c r="U6" s="129"/>
      <c r="V6" s="128"/>
      <c r="W6" s="129"/>
      <c r="X6" s="129"/>
      <c r="Y6" s="129"/>
      <c r="Z6" s="128">
        <v>0</v>
      </c>
      <c r="AA6" s="129"/>
      <c r="AB6" s="129"/>
      <c r="AC6" s="130"/>
      <c r="AD6" s="129">
        <v>2</v>
      </c>
      <c r="AE6" s="129"/>
      <c r="AF6" s="129"/>
      <c r="AG6" s="129"/>
      <c r="AH6" s="128"/>
      <c r="AI6" s="129"/>
      <c r="AJ6" s="129"/>
      <c r="AK6" s="129"/>
      <c r="AL6" s="131"/>
      <c r="AM6" s="132"/>
      <c r="AN6" s="132"/>
      <c r="AO6" s="132"/>
      <c r="AP6" s="131"/>
      <c r="AQ6" s="132"/>
      <c r="AR6" s="132"/>
      <c r="AS6" s="132"/>
      <c r="AT6" s="131"/>
      <c r="AU6" s="132"/>
      <c r="AV6" s="132"/>
      <c r="AW6" s="132"/>
      <c r="AX6" s="131"/>
      <c r="AY6" s="132"/>
      <c r="AZ6" s="132"/>
      <c r="BA6" s="132"/>
      <c r="BB6" s="131"/>
      <c r="BC6" s="132"/>
      <c r="BD6" s="132"/>
      <c r="BE6" s="132"/>
      <c r="BF6" s="131"/>
      <c r="BG6" s="132"/>
      <c r="BH6" s="132"/>
      <c r="BI6" s="132"/>
      <c r="BJ6" s="131"/>
      <c r="BK6" s="132"/>
      <c r="BL6" s="132"/>
      <c r="BM6" s="132"/>
      <c r="BN6" s="131"/>
      <c r="BO6" s="132"/>
      <c r="BP6" s="132"/>
      <c r="BQ6" s="132"/>
      <c r="BR6" s="131"/>
      <c r="BS6" s="132"/>
      <c r="BT6" s="132"/>
      <c r="BU6" s="132"/>
      <c r="BV6" s="741"/>
      <c r="BW6" s="127"/>
      <c r="BX6" s="127"/>
      <c r="BY6" s="115"/>
    </row>
    <row r="7" spans="1:77" ht="19.5" customHeight="1">
      <c r="A7" s="740"/>
      <c r="B7" s="133"/>
      <c r="C7" s="134"/>
      <c r="D7" s="134"/>
      <c r="E7" s="135"/>
      <c r="F7" s="136"/>
      <c r="G7" s="137"/>
      <c r="H7" s="137"/>
      <c r="I7" s="137"/>
      <c r="J7" s="136"/>
      <c r="K7" s="137"/>
      <c r="L7" s="137"/>
      <c r="M7" s="137"/>
      <c r="N7" s="136"/>
      <c r="O7" s="137"/>
      <c r="P7" s="137"/>
      <c r="Q7" s="137"/>
      <c r="R7" s="136"/>
      <c r="S7" s="137"/>
      <c r="T7" s="137"/>
      <c r="U7" s="137"/>
      <c r="V7" s="136"/>
      <c r="W7" s="137"/>
      <c r="X7" s="137"/>
      <c r="Y7" s="138"/>
      <c r="Z7" s="136"/>
      <c r="AA7" s="137"/>
      <c r="AB7" s="137"/>
      <c r="AC7" s="139"/>
      <c r="AD7" s="140"/>
      <c r="AE7" s="140"/>
      <c r="AF7" s="140"/>
      <c r="AG7" s="140"/>
      <c r="AH7" s="136"/>
      <c r="AI7" s="137"/>
      <c r="AJ7" s="137"/>
      <c r="AK7" s="137"/>
      <c r="AL7" s="141"/>
      <c r="AM7" s="142"/>
      <c r="AN7" s="142"/>
      <c r="AO7" s="142"/>
      <c r="AP7" s="141"/>
      <c r="AQ7" s="142"/>
      <c r="AR7" s="142"/>
      <c r="AS7" s="142"/>
      <c r="AT7" s="141"/>
      <c r="AU7" s="142"/>
      <c r="AV7" s="142"/>
      <c r="AW7" s="142"/>
      <c r="AX7" s="141"/>
      <c r="AY7" s="142"/>
      <c r="AZ7" s="142"/>
      <c r="BA7" s="142"/>
      <c r="BB7" s="141"/>
      <c r="BC7" s="142"/>
      <c r="BD7" s="142"/>
      <c r="BE7" s="142"/>
      <c r="BF7" s="141"/>
      <c r="BG7" s="142"/>
      <c r="BH7" s="142"/>
      <c r="BI7" s="142"/>
      <c r="BJ7" s="141"/>
      <c r="BK7" s="142"/>
      <c r="BL7" s="142"/>
      <c r="BM7" s="142"/>
      <c r="BN7" s="141"/>
      <c r="BO7" s="142"/>
      <c r="BP7" s="142"/>
      <c r="BQ7" s="142"/>
      <c r="BR7" s="141"/>
      <c r="BS7" s="142"/>
      <c r="BT7" s="142"/>
      <c r="BU7" s="142"/>
      <c r="BV7" s="741"/>
      <c r="BW7" s="127"/>
      <c r="BX7" s="127"/>
      <c r="BY7" s="115"/>
    </row>
    <row r="8" spans="1:77" ht="19.5" customHeight="1">
      <c r="A8" s="740" t="s">
        <v>41</v>
      </c>
      <c r="B8" s="122"/>
      <c r="C8" s="123"/>
      <c r="D8" s="123"/>
      <c r="E8" s="123"/>
      <c r="F8" s="119"/>
      <c r="G8" s="143"/>
      <c r="H8" s="143"/>
      <c r="I8" s="143"/>
      <c r="J8" s="122"/>
      <c r="K8" s="123"/>
      <c r="L8" s="123"/>
      <c r="M8" s="123"/>
      <c r="N8" s="122">
        <v>2</v>
      </c>
      <c r="O8" s="123">
        <v>2</v>
      </c>
      <c r="P8" s="123">
        <v>2</v>
      </c>
      <c r="Q8" s="123">
        <v>2</v>
      </c>
      <c r="R8" s="122"/>
      <c r="S8" s="123"/>
      <c r="T8" s="123"/>
      <c r="U8" s="123"/>
      <c r="V8" s="122">
        <v>0</v>
      </c>
      <c r="W8" s="123">
        <v>0</v>
      </c>
      <c r="X8" s="123">
        <v>0</v>
      </c>
      <c r="Y8" s="123">
        <v>2</v>
      </c>
      <c r="Z8" s="122">
        <v>2</v>
      </c>
      <c r="AA8" s="123">
        <v>2</v>
      </c>
      <c r="AB8" s="123">
        <v>0</v>
      </c>
      <c r="AC8" s="124">
        <v>2</v>
      </c>
      <c r="AD8" s="123"/>
      <c r="AE8" s="123"/>
      <c r="AF8" s="123"/>
      <c r="AG8" s="123"/>
      <c r="AH8" s="122"/>
      <c r="AI8" s="123"/>
      <c r="AJ8" s="123"/>
      <c r="AK8" s="123"/>
      <c r="AL8" s="125"/>
      <c r="AM8" s="126"/>
      <c r="AN8" s="126"/>
      <c r="AO8" s="126"/>
      <c r="AP8" s="125"/>
      <c r="AQ8" s="126"/>
      <c r="AR8" s="126"/>
      <c r="AS8" s="126"/>
      <c r="AT8" s="125"/>
      <c r="AU8" s="126"/>
      <c r="AV8" s="126"/>
      <c r="AW8" s="126"/>
      <c r="AX8" s="125"/>
      <c r="AY8" s="126"/>
      <c r="AZ8" s="126"/>
      <c r="BA8" s="126"/>
      <c r="BB8" s="125"/>
      <c r="BC8" s="126"/>
      <c r="BD8" s="126"/>
      <c r="BE8" s="126"/>
      <c r="BF8" s="125"/>
      <c r="BG8" s="126"/>
      <c r="BH8" s="126"/>
      <c r="BI8" s="126"/>
      <c r="BJ8" s="125"/>
      <c r="BK8" s="126"/>
      <c r="BL8" s="126"/>
      <c r="BM8" s="126"/>
      <c r="BN8" s="125"/>
      <c r="BO8" s="126"/>
      <c r="BP8" s="126"/>
      <c r="BQ8" s="126"/>
      <c r="BR8" s="125"/>
      <c r="BS8" s="126"/>
      <c r="BT8" s="126"/>
      <c r="BU8" s="126"/>
      <c r="BV8" s="741" t="str">
        <f>Punkti!A8</f>
        <v>Korness</v>
      </c>
      <c r="BW8" s="127">
        <f>SUM(Punkti!B8:BQ8)</f>
        <v>16</v>
      </c>
      <c r="BX8" s="127">
        <f>SUM(Punkti!B9:BQ9)</f>
        <v>4</v>
      </c>
      <c r="BY8" s="115"/>
    </row>
    <row r="9" spans="1:77" ht="19.5" customHeight="1">
      <c r="A9" s="740"/>
      <c r="B9" s="128"/>
      <c r="C9" s="129"/>
      <c r="D9" s="129"/>
      <c r="E9" s="129"/>
      <c r="F9" s="128"/>
      <c r="G9" s="129"/>
      <c r="H9" s="129"/>
      <c r="I9" s="129"/>
      <c r="J9" s="128"/>
      <c r="K9" s="129"/>
      <c r="L9" s="129"/>
      <c r="M9" s="129"/>
      <c r="N9" s="128">
        <v>2</v>
      </c>
      <c r="O9" s="129"/>
      <c r="P9" s="129"/>
      <c r="Q9" s="129"/>
      <c r="R9" s="128"/>
      <c r="S9" s="129"/>
      <c r="T9" s="129"/>
      <c r="U9" s="129"/>
      <c r="V9" s="128">
        <v>0</v>
      </c>
      <c r="W9" s="129"/>
      <c r="X9" s="129"/>
      <c r="Y9" s="129"/>
      <c r="Z9" s="128">
        <v>2</v>
      </c>
      <c r="AA9" s="129"/>
      <c r="AB9" s="129"/>
      <c r="AC9" s="130"/>
      <c r="AD9" s="129"/>
      <c r="AE9" s="129"/>
      <c r="AF9" s="129"/>
      <c r="AG9" s="129"/>
      <c r="AH9" s="128"/>
      <c r="AI9" s="129"/>
      <c r="AJ9" s="129"/>
      <c r="AK9" s="129"/>
      <c r="AL9" s="131"/>
      <c r="AM9" s="132"/>
      <c r="AN9" s="132"/>
      <c r="AO9" s="132"/>
      <c r="AP9" s="131"/>
      <c r="AQ9" s="132"/>
      <c r="AR9" s="132"/>
      <c r="AS9" s="132"/>
      <c r="AT9" s="131"/>
      <c r="AU9" s="132"/>
      <c r="AV9" s="132"/>
      <c r="AW9" s="132"/>
      <c r="AX9" s="131"/>
      <c r="AY9" s="132"/>
      <c r="AZ9" s="132"/>
      <c r="BA9" s="132"/>
      <c r="BB9" s="131"/>
      <c r="BC9" s="132"/>
      <c r="BD9" s="132"/>
      <c r="BE9" s="132"/>
      <c r="BF9" s="131"/>
      <c r="BG9" s="132"/>
      <c r="BH9" s="132"/>
      <c r="BI9" s="132"/>
      <c r="BJ9" s="131"/>
      <c r="BK9" s="132"/>
      <c r="BL9" s="132"/>
      <c r="BM9" s="132"/>
      <c r="BN9" s="131"/>
      <c r="BO9" s="132"/>
      <c r="BP9" s="132"/>
      <c r="BQ9" s="132"/>
      <c r="BR9" s="131"/>
      <c r="BS9" s="132"/>
      <c r="BT9" s="132"/>
      <c r="BU9" s="132"/>
      <c r="BV9" s="741"/>
      <c r="BW9" s="127"/>
      <c r="BX9" s="127"/>
      <c r="BY9" s="115"/>
    </row>
    <row r="10" spans="1:77" ht="19.5" customHeight="1">
      <c r="A10" s="740"/>
      <c r="B10" s="136"/>
      <c r="C10" s="137"/>
      <c r="D10" s="137"/>
      <c r="E10" s="137"/>
      <c r="F10" s="133"/>
      <c r="G10" s="134"/>
      <c r="H10" s="134"/>
      <c r="I10" s="134"/>
      <c r="J10" s="136"/>
      <c r="K10" s="137"/>
      <c r="L10" s="137"/>
      <c r="M10" s="137"/>
      <c r="N10" s="136"/>
      <c r="O10" s="137"/>
      <c r="P10" s="137"/>
      <c r="Q10" s="137"/>
      <c r="R10" s="136"/>
      <c r="S10" s="137"/>
      <c r="T10" s="137"/>
      <c r="U10" s="137"/>
      <c r="V10" s="136"/>
      <c r="W10" s="137"/>
      <c r="X10" s="137"/>
      <c r="Y10" s="138"/>
      <c r="Z10" s="136"/>
      <c r="AA10" s="137"/>
      <c r="AB10" s="137"/>
      <c r="AC10" s="139"/>
      <c r="AD10" s="140"/>
      <c r="AE10" s="140"/>
      <c r="AF10" s="140"/>
      <c r="AG10" s="140"/>
      <c r="AH10" s="136"/>
      <c r="AI10" s="137"/>
      <c r="AJ10" s="137"/>
      <c r="AK10" s="137"/>
      <c r="AL10" s="141"/>
      <c r="AM10" s="142"/>
      <c r="AN10" s="142"/>
      <c r="AO10" s="142"/>
      <c r="AP10" s="141"/>
      <c r="AQ10" s="142"/>
      <c r="AR10" s="142"/>
      <c r="AS10" s="142"/>
      <c r="AT10" s="141"/>
      <c r="AU10" s="142"/>
      <c r="AV10" s="142"/>
      <c r="AW10" s="142"/>
      <c r="AX10" s="141"/>
      <c r="AY10" s="142"/>
      <c r="AZ10" s="142"/>
      <c r="BA10" s="142"/>
      <c r="BB10" s="141"/>
      <c r="BC10" s="142"/>
      <c r="BD10" s="142"/>
      <c r="BE10" s="142"/>
      <c r="BF10" s="141"/>
      <c r="BG10" s="142"/>
      <c r="BH10" s="142"/>
      <c r="BI10" s="142"/>
      <c r="BJ10" s="141"/>
      <c r="BK10" s="142"/>
      <c r="BL10" s="142"/>
      <c r="BM10" s="142"/>
      <c r="BN10" s="141"/>
      <c r="BO10" s="142"/>
      <c r="BP10" s="142"/>
      <c r="BQ10" s="142"/>
      <c r="BR10" s="141"/>
      <c r="BS10" s="142"/>
      <c r="BT10" s="142"/>
      <c r="BU10" s="142"/>
      <c r="BV10" s="741"/>
      <c r="BW10" s="127"/>
      <c r="BX10" s="127"/>
      <c r="BY10" s="115"/>
    </row>
    <row r="11" spans="1:77" ht="19.5" customHeight="1">
      <c r="A11" s="740" t="s">
        <v>42</v>
      </c>
      <c r="B11" s="122"/>
      <c r="C11" s="123"/>
      <c r="D11" s="123"/>
      <c r="E11" s="123"/>
      <c r="F11" s="122"/>
      <c r="G11" s="123"/>
      <c r="H11" s="123"/>
      <c r="I11" s="123"/>
      <c r="J11" s="119"/>
      <c r="K11" s="143"/>
      <c r="L11" s="143"/>
      <c r="M11" s="143"/>
      <c r="N11" s="122"/>
      <c r="O11" s="123"/>
      <c r="P11" s="123"/>
      <c r="Q11" s="123"/>
      <c r="R11" s="122"/>
      <c r="S11" s="123"/>
      <c r="T11" s="123"/>
      <c r="U11" s="123"/>
      <c r="V11" s="122">
        <v>0</v>
      </c>
      <c r="W11" s="123">
        <v>0</v>
      </c>
      <c r="X11" s="123">
        <v>2</v>
      </c>
      <c r="Y11" s="123">
        <v>0</v>
      </c>
      <c r="Z11" s="122"/>
      <c r="AA11" s="123"/>
      <c r="AB11" s="123"/>
      <c r="AC11" s="124"/>
      <c r="AD11" s="123">
        <v>0</v>
      </c>
      <c r="AE11" s="123">
        <v>0</v>
      </c>
      <c r="AF11" s="123">
        <v>0</v>
      </c>
      <c r="AG11" s="123">
        <v>2</v>
      </c>
      <c r="AH11" s="122"/>
      <c r="AI11" s="123"/>
      <c r="AJ11" s="123"/>
      <c r="AK11" s="123"/>
      <c r="AL11" s="125"/>
      <c r="AM11" s="126"/>
      <c r="AN11" s="126"/>
      <c r="AO11" s="126"/>
      <c r="AP11" s="125"/>
      <c r="AQ11" s="126"/>
      <c r="AR11" s="126"/>
      <c r="AS11" s="126"/>
      <c r="AT11" s="125"/>
      <c r="AU11" s="126"/>
      <c r="AV11" s="126"/>
      <c r="AW11" s="126"/>
      <c r="AX11" s="125"/>
      <c r="AY11" s="126"/>
      <c r="AZ11" s="126"/>
      <c r="BA11" s="126"/>
      <c r="BB11" s="125"/>
      <c r="BC11" s="126"/>
      <c r="BD11" s="126"/>
      <c r="BE11" s="126"/>
      <c r="BF11" s="125"/>
      <c r="BG11" s="126"/>
      <c r="BH11" s="126"/>
      <c r="BI11" s="126"/>
      <c r="BJ11" s="125"/>
      <c r="BK11" s="126"/>
      <c r="BL11" s="126"/>
      <c r="BM11" s="126"/>
      <c r="BN11" s="125"/>
      <c r="BO11" s="126"/>
      <c r="BP11" s="126"/>
      <c r="BQ11" s="126"/>
      <c r="BR11" s="125"/>
      <c r="BS11" s="126"/>
      <c r="BT11" s="126"/>
      <c r="BU11" s="126"/>
      <c r="BV11" s="741" t="str">
        <f>Punkti!A11</f>
        <v>ALDENS Holding</v>
      </c>
      <c r="BW11" s="127">
        <f>SUM(Punkti!B11:BQ11)</f>
        <v>4</v>
      </c>
      <c r="BX11" s="127">
        <f>SUM(Punkti!B12:BQ12)</f>
        <v>0</v>
      </c>
      <c r="BY11" s="115"/>
    </row>
    <row r="12" spans="1:77" ht="19.5" customHeight="1">
      <c r="A12" s="740"/>
      <c r="B12" s="128"/>
      <c r="C12" s="129"/>
      <c r="D12" s="129"/>
      <c r="E12" s="129"/>
      <c r="F12" s="128"/>
      <c r="G12" s="129"/>
      <c r="H12" s="129"/>
      <c r="I12" s="129"/>
      <c r="J12" s="128"/>
      <c r="K12" s="129"/>
      <c r="L12" s="129"/>
      <c r="M12" s="129"/>
      <c r="N12" s="128"/>
      <c r="O12" s="129"/>
      <c r="P12" s="129"/>
      <c r="Q12" s="129"/>
      <c r="R12" s="128"/>
      <c r="S12" s="129"/>
      <c r="T12" s="129"/>
      <c r="U12" s="129"/>
      <c r="V12" s="128">
        <v>0</v>
      </c>
      <c r="W12" s="129"/>
      <c r="X12" s="129"/>
      <c r="Y12" s="129"/>
      <c r="Z12" s="128"/>
      <c r="AA12" s="129"/>
      <c r="AB12" s="129"/>
      <c r="AC12" s="130"/>
      <c r="AD12" s="129">
        <v>0</v>
      </c>
      <c r="AE12" s="129"/>
      <c r="AF12" s="129"/>
      <c r="AG12" s="129"/>
      <c r="AH12" s="128"/>
      <c r="AI12" s="129"/>
      <c r="AJ12" s="129"/>
      <c r="AK12" s="129"/>
      <c r="AL12" s="131"/>
      <c r="AM12" s="132"/>
      <c r="AN12" s="132"/>
      <c r="AO12" s="132"/>
      <c r="AP12" s="131"/>
      <c r="AQ12" s="132"/>
      <c r="AR12" s="132"/>
      <c r="AS12" s="132"/>
      <c r="AT12" s="131"/>
      <c r="AU12" s="132"/>
      <c r="AV12" s="132"/>
      <c r="AW12" s="132"/>
      <c r="AX12" s="131"/>
      <c r="AY12" s="132"/>
      <c r="AZ12" s="132"/>
      <c r="BA12" s="132"/>
      <c r="BB12" s="131"/>
      <c r="BC12" s="132"/>
      <c r="BD12" s="132"/>
      <c r="BE12" s="132"/>
      <c r="BF12" s="131"/>
      <c r="BG12" s="132"/>
      <c r="BH12" s="132"/>
      <c r="BI12" s="132"/>
      <c r="BJ12" s="131"/>
      <c r="BK12" s="132"/>
      <c r="BL12" s="132"/>
      <c r="BM12" s="132"/>
      <c r="BN12" s="131"/>
      <c r="BO12" s="132"/>
      <c r="BP12" s="132"/>
      <c r="BQ12" s="132"/>
      <c r="BR12" s="131"/>
      <c r="BS12" s="132"/>
      <c r="BT12" s="132"/>
      <c r="BU12" s="132"/>
      <c r="BV12" s="741"/>
      <c r="BW12" s="127"/>
      <c r="BX12" s="127"/>
      <c r="BY12" s="115"/>
    </row>
    <row r="13" spans="1:77" ht="19.5" customHeight="1">
      <c r="A13" s="740"/>
      <c r="B13" s="136"/>
      <c r="C13" s="137"/>
      <c r="D13" s="137"/>
      <c r="E13" s="137"/>
      <c r="F13" s="136"/>
      <c r="G13" s="137"/>
      <c r="H13" s="137"/>
      <c r="I13" s="137"/>
      <c r="J13" s="133"/>
      <c r="K13" s="134"/>
      <c r="L13" s="134"/>
      <c r="M13" s="134"/>
      <c r="N13" s="136"/>
      <c r="O13" s="137"/>
      <c r="P13" s="137"/>
      <c r="Q13" s="137"/>
      <c r="R13" s="136"/>
      <c r="S13" s="137"/>
      <c r="T13" s="137"/>
      <c r="U13" s="137"/>
      <c r="V13" s="136"/>
      <c r="W13" s="137"/>
      <c r="X13" s="137"/>
      <c r="Y13" s="138"/>
      <c r="Z13" s="136"/>
      <c r="AA13" s="137"/>
      <c r="AB13" s="137"/>
      <c r="AC13" s="139"/>
      <c r="AD13" s="140"/>
      <c r="AE13" s="140"/>
      <c r="AF13" s="140"/>
      <c r="AG13" s="140"/>
      <c r="AH13" s="136"/>
      <c r="AI13" s="137"/>
      <c r="AJ13" s="137"/>
      <c r="AK13" s="137"/>
      <c r="AL13" s="141"/>
      <c r="AM13" s="142"/>
      <c r="AN13" s="142"/>
      <c r="AO13" s="142"/>
      <c r="AP13" s="141"/>
      <c r="AQ13" s="142"/>
      <c r="AR13" s="142"/>
      <c r="AS13" s="142"/>
      <c r="AT13" s="141"/>
      <c r="AU13" s="142"/>
      <c r="AV13" s="142"/>
      <c r="AW13" s="142"/>
      <c r="AX13" s="141"/>
      <c r="AY13" s="142"/>
      <c r="AZ13" s="142"/>
      <c r="BA13" s="142"/>
      <c r="BB13" s="141"/>
      <c r="BC13" s="142"/>
      <c r="BD13" s="142"/>
      <c r="BE13" s="142"/>
      <c r="BF13" s="141"/>
      <c r="BG13" s="142"/>
      <c r="BH13" s="142"/>
      <c r="BI13" s="142"/>
      <c r="BJ13" s="141"/>
      <c r="BK13" s="142"/>
      <c r="BL13" s="142"/>
      <c r="BM13" s="142"/>
      <c r="BN13" s="141"/>
      <c r="BO13" s="142"/>
      <c r="BP13" s="142"/>
      <c r="BQ13" s="142"/>
      <c r="BR13" s="141"/>
      <c r="BS13" s="142"/>
      <c r="BT13" s="142"/>
      <c r="BU13" s="142"/>
      <c r="BV13" s="741"/>
      <c r="BW13" s="127"/>
      <c r="BX13" s="127"/>
      <c r="BY13" s="115"/>
    </row>
    <row r="14" spans="1:77" ht="19.5" customHeight="1">
      <c r="A14" s="742" t="s">
        <v>43</v>
      </c>
      <c r="B14" s="122"/>
      <c r="C14" s="123"/>
      <c r="D14" s="123"/>
      <c r="E14" s="123"/>
      <c r="F14" s="122">
        <v>0</v>
      </c>
      <c r="G14" s="123">
        <v>0</v>
      </c>
      <c r="H14" s="123">
        <v>0</v>
      </c>
      <c r="I14" s="123">
        <v>0</v>
      </c>
      <c r="J14" s="122"/>
      <c r="K14" s="123"/>
      <c r="L14" s="123"/>
      <c r="M14" s="123"/>
      <c r="N14" s="119"/>
      <c r="O14" s="143"/>
      <c r="P14" s="143"/>
      <c r="Q14" s="143"/>
      <c r="R14" s="122"/>
      <c r="S14" s="123"/>
      <c r="T14" s="123"/>
      <c r="U14" s="123"/>
      <c r="V14" s="122">
        <v>0</v>
      </c>
      <c r="W14" s="123">
        <v>0</v>
      </c>
      <c r="X14" s="123">
        <v>0</v>
      </c>
      <c r="Y14" s="123">
        <v>0</v>
      </c>
      <c r="Z14" s="122"/>
      <c r="AA14" s="123"/>
      <c r="AB14" s="123"/>
      <c r="AC14" s="124"/>
      <c r="AD14" s="123">
        <v>0</v>
      </c>
      <c r="AE14" s="123">
        <v>0</v>
      </c>
      <c r="AF14" s="123">
        <v>0</v>
      </c>
      <c r="AG14" s="123">
        <v>0</v>
      </c>
      <c r="AH14" s="122">
        <v>0</v>
      </c>
      <c r="AI14" s="123">
        <v>0</v>
      </c>
      <c r="AJ14" s="123">
        <v>0</v>
      </c>
      <c r="AK14" s="123">
        <v>0</v>
      </c>
      <c r="AL14" s="125"/>
      <c r="AM14" s="126"/>
      <c r="AN14" s="126"/>
      <c r="AO14" s="126"/>
      <c r="AP14" s="125"/>
      <c r="AQ14" s="126"/>
      <c r="AR14" s="126"/>
      <c r="AS14" s="126"/>
      <c r="AT14" s="125"/>
      <c r="AU14" s="126"/>
      <c r="AV14" s="126"/>
      <c r="AW14" s="126"/>
      <c r="AX14" s="125"/>
      <c r="AY14" s="126"/>
      <c r="AZ14" s="126"/>
      <c r="BA14" s="126"/>
      <c r="BB14" s="125"/>
      <c r="BC14" s="126"/>
      <c r="BD14" s="126"/>
      <c r="BE14" s="126"/>
      <c r="BF14" s="125"/>
      <c r="BG14" s="126"/>
      <c r="BH14" s="126"/>
      <c r="BI14" s="126"/>
      <c r="BJ14" s="125"/>
      <c r="BK14" s="126"/>
      <c r="BL14" s="126"/>
      <c r="BM14" s="126"/>
      <c r="BN14" s="125"/>
      <c r="BO14" s="126"/>
      <c r="BP14" s="126"/>
      <c r="BQ14" s="126"/>
      <c r="BR14" s="125"/>
      <c r="BS14" s="126"/>
      <c r="BT14" s="126"/>
      <c r="BU14" s="126"/>
      <c r="BV14" s="741" t="str">
        <f>Punkti!A14</f>
        <v>Amberfish</v>
      </c>
      <c r="BW14" s="127">
        <f>SUM(Punkti!B14:BQ14)</f>
        <v>0</v>
      </c>
      <c r="BX14" s="127">
        <f>SUM(Punkti!B15:BQ15)</f>
        <v>0</v>
      </c>
      <c r="BY14" s="115"/>
    </row>
    <row r="15" spans="1:77" ht="19.5" customHeight="1">
      <c r="A15" s="742"/>
      <c r="B15" s="128"/>
      <c r="C15" s="129"/>
      <c r="D15" s="129"/>
      <c r="E15" s="129"/>
      <c r="F15" s="128">
        <v>0</v>
      </c>
      <c r="G15" s="129"/>
      <c r="H15" s="129"/>
      <c r="I15" s="129"/>
      <c r="J15" s="128"/>
      <c r="K15" s="129"/>
      <c r="L15" s="129"/>
      <c r="M15" s="129"/>
      <c r="N15" s="128"/>
      <c r="O15" s="129"/>
      <c r="P15" s="129"/>
      <c r="Q15" s="129"/>
      <c r="R15" s="128"/>
      <c r="S15" s="129"/>
      <c r="T15" s="129"/>
      <c r="U15" s="129"/>
      <c r="V15" s="128">
        <v>0</v>
      </c>
      <c r="W15" s="129"/>
      <c r="X15" s="129"/>
      <c r="Y15" s="129"/>
      <c r="Z15" s="128"/>
      <c r="AA15" s="129"/>
      <c r="AB15" s="129"/>
      <c r="AC15" s="130"/>
      <c r="AD15" s="129">
        <v>0</v>
      </c>
      <c r="AE15" s="129"/>
      <c r="AF15" s="129"/>
      <c r="AG15" s="129"/>
      <c r="AH15" s="128">
        <v>0</v>
      </c>
      <c r="AI15" s="129"/>
      <c r="AJ15" s="129"/>
      <c r="AK15" s="129"/>
      <c r="AL15" s="131"/>
      <c r="AM15" s="132"/>
      <c r="AN15" s="132"/>
      <c r="AO15" s="132"/>
      <c r="AP15" s="131"/>
      <c r="AQ15" s="132"/>
      <c r="AR15" s="132"/>
      <c r="AS15" s="132"/>
      <c r="AT15" s="131"/>
      <c r="AU15" s="132"/>
      <c r="AV15" s="132"/>
      <c r="AW15" s="132"/>
      <c r="AX15" s="131"/>
      <c r="AY15" s="132"/>
      <c r="AZ15" s="132"/>
      <c r="BA15" s="132"/>
      <c r="BB15" s="131"/>
      <c r="BC15" s="132"/>
      <c r="BD15" s="132"/>
      <c r="BE15" s="132"/>
      <c r="BF15" s="131"/>
      <c r="BG15" s="132"/>
      <c r="BH15" s="132"/>
      <c r="BI15" s="132"/>
      <c r="BJ15" s="131"/>
      <c r="BK15" s="132"/>
      <c r="BL15" s="132"/>
      <c r="BM15" s="132"/>
      <c r="BN15" s="131"/>
      <c r="BO15" s="132"/>
      <c r="BP15" s="132"/>
      <c r="BQ15" s="132"/>
      <c r="BR15" s="131"/>
      <c r="BS15" s="132"/>
      <c r="BT15" s="132"/>
      <c r="BU15" s="132"/>
      <c r="BV15" s="741"/>
      <c r="BW15" s="127"/>
      <c r="BX15" s="127"/>
      <c r="BY15" s="115"/>
    </row>
    <row r="16" spans="1:77" ht="19.5" customHeight="1">
      <c r="A16" s="742"/>
      <c r="B16" s="136"/>
      <c r="C16" s="137"/>
      <c r="D16" s="137"/>
      <c r="E16" s="137"/>
      <c r="F16" s="136"/>
      <c r="G16" s="137"/>
      <c r="H16" s="137"/>
      <c r="I16" s="137"/>
      <c r="J16" s="136"/>
      <c r="K16" s="137"/>
      <c r="L16" s="137"/>
      <c r="M16" s="138"/>
      <c r="N16" s="128"/>
      <c r="O16" s="129"/>
      <c r="P16" s="129"/>
      <c r="Q16" s="129"/>
      <c r="R16" s="136"/>
      <c r="S16" s="137"/>
      <c r="T16" s="137"/>
      <c r="U16" s="137"/>
      <c r="V16" s="136"/>
      <c r="W16" s="137"/>
      <c r="X16" s="137"/>
      <c r="Y16" s="138"/>
      <c r="Z16" s="136"/>
      <c r="AA16" s="137"/>
      <c r="AB16" s="137"/>
      <c r="AC16" s="139"/>
      <c r="AD16" s="140"/>
      <c r="AE16" s="140"/>
      <c r="AF16" s="140"/>
      <c r="AG16" s="140"/>
      <c r="AH16" s="136"/>
      <c r="AI16" s="137"/>
      <c r="AJ16" s="137"/>
      <c r="AK16" s="137"/>
      <c r="AL16" s="141"/>
      <c r="AM16" s="142"/>
      <c r="AN16" s="142"/>
      <c r="AO16" s="142"/>
      <c r="AP16" s="141"/>
      <c r="AQ16" s="142"/>
      <c r="AR16" s="142"/>
      <c r="AS16" s="142"/>
      <c r="AT16" s="141"/>
      <c r="AU16" s="142"/>
      <c r="AV16" s="142"/>
      <c r="AW16" s="142"/>
      <c r="AX16" s="141"/>
      <c r="AY16" s="142"/>
      <c r="AZ16" s="142"/>
      <c r="BA16" s="142"/>
      <c r="BB16" s="141"/>
      <c r="BC16" s="142"/>
      <c r="BD16" s="142"/>
      <c r="BE16" s="142"/>
      <c r="BF16" s="141"/>
      <c r="BG16" s="142"/>
      <c r="BH16" s="142"/>
      <c r="BI16" s="142"/>
      <c r="BJ16" s="141"/>
      <c r="BK16" s="142"/>
      <c r="BL16" s="142"/>
      <c r="BM16" s="142"/>
      <c r="BN16" s="141"/>
      <c r="BO16" s="142"/>
      <c r="BP16" s="142"/>
      <c r="BQ16" s="142"/>
      <c r="BR16" s="141"/>
      <c r="BS16" s="142"/>
      <c r="BT16" s="142"/>
      <c r="BU16" s="142"/>
      <c r="BV16" s="741"/>
      <c r="BW16" s="127"/>
      <c r="BX16" s="127"/>
      <c r="BY16" s="115"/>
    </row>
    <row r="17" spans="1:77" ht="19.5" customHeight="1">
      <c r="A17" s="743" t="s">
        <v>44</v>
      </c>
      <c r="B17" s="122"/>
      <c r="C17" s="123"/>
      <c r="D17" s="123"/>
      <c r="E17" s="123"/>
      <c r="F17" s="122"/>
      <c r="G17" s="123"/>
      <c r="H17" s="123"/>
      <c r="I17" s="123"/>
      <c r="J17" s="122"/>
      <c r="K17" s="123"/>
      <c r="L17" s="123"/>
      <c r="M17" s="123"/>
      <c r="N17" s="122"/>
      <c r="O17" s="123"/>
      <c r="P17" s="123"/>
      <c r="Q17" s="123"/>
      <c r="R17" s="119"/>
      <c r="S17" s="143"/>
      <c r="T17" s="143"/>
      <c r="U17" s="143"/>
      <c r="V17" s="122">
        <v>2</v>
      </c>
      <c r="W17" s="123">
        <v>0</v>
      </c>
      <c r="X17" s="123">
        <v>0</v>
      </c>
      <c r="Y17" s="123">
        <v>0</v>
      </c>
      <c r="Z17" s="122">
        <v>0</v>
      </c>
      <c r="AA17" s="123">
        <v>0</v>
      </c>
      <c r="AB17" s="123">
        <v>2</v>
      </c>
      <c r="AC17" s="124">
        <v>2</v>
      </c>
      <c r="AD17" s="123"/>
      <c r="AE17" s="123"/>
      <c r="AF17" s="123"/>
      <c r="AG17" s="123"/>
      <c r="AH17" s="122">
        <v>2</v>
      </c>
      <c r="AI17" s="123">
        <v>0</v>
      </c>
      <c r="AJ17" s="123">
        <v>2</v>
      </c>
      <c r="AK17" s="123">
        <v>2</v>
      </c>
      <c r="AL17" s="125"/>
      <c r="AM17" s="126"/>
      <c r="AN17" s="126"/>
      <c r="AO17" s="126"/>
      <c r="AP17" s="125"/>
      <c r="AQ17" s="126"/>
      <c r="AR17" s="126"/>
      <c r="AS17" s="126"/>
      <c r="AT17" s="125"/>
      <c r="AU17" s="126"/>
      <c r="AV17" s="126"/>
      <c r="AW17" s="126"/>
      <c r="AX17" s="125"/>
      <c r="AY17" s="126"/>
      <c r="AZ17" s="126"/>
      <c r="BA17" s="126"/>
      <c r="BB17" s="125"/>
      <c r="BC17" s="126"/>
      <c r="BD17" s="126"/>
      <c r="BE17" s="126"/>
      <c r="BF17" s="125"/>
      <c r="BG17" s="126"/>
      <c r="BH17" s="126"/>
      <c r="BI17" s="126"/>
      <c r="BJ17" s="125"/>
      <c r="BK17" s="126"/>
      <c r="BL17" s="126"/>
      <c r="BM17" s="126"/>
      <c r="BN17" s="125"/>
      <c r="BO17" s="126"/>
      <c r="BP17" s="126"/>
      <c r="BQ17" s="126"/>
      <c r="BR17" s="125"/>
      <c r="BS17" s="126"/>
      <c r="BT17" s="126"/>
      <c r="BU17" s="126"/>
      <c r="BV17" s="741" t="str">
        <f>Punkti!A17</f>
        <v>NB Ledijas</v>
      </c>
      <c r="BW17" s="127">
        <f>SUM(Punkti!B17:BQ17)</f>
        <v>12</v>
      </c>
      <c r="BX17" s="127">
        <f>SUM(Punkti!B18:BQ18)</f>
        <v>2</v>
      </c>
      <c r="BY17" s="115"/>
    </row>
    <row r="18" spans="1:77" ht="19.5" customHeight="1">
      <c r="A18" s="743"/>
      <c r="B18" s="128"/>
      <c r="C18" s="129"/>
      <c r="D18" s="129"/>
      <c r="E18" s="129"/>
      <c r="F18" s="128"/>
      <c r="G18" s="129"/>
      <c r="H18" s="129"/>
      <c r="I18" s="129"/>
      <c r="J18" s="128"/>
      <c r="K18" s="129"/>
      <c r="L18" s="129"/>
      <c r="M18" s="129"/>
      <c r="N18" s="128"/>
      <c r="O18" s="129"/>
      <c r="P18" s="129"/>
      <c r="Q18" s="129"/>
      <c r="R18" s="128"/>
      <c r="S18" s="129"/>
      <c r="T18" s="129"/>
      <c r="U18" s="129"/>
      <c r="V18" s="128">
        <v>0</v>
      </c>
      <c r="W18" s="129"/>
      <c r="X18" s="129"/>
      <c r="Y18" s="129"/>
      <c r="Z18" s="128">
        <v>0</v>
      </c>
      <c r="AA18" s="129"/>
      <c r="AB18" s="129"/>
      <c r="AC18" s="130"/>
      <c r="AD18" s="129"/>
      <c r="AE18" s="129"/>
      <c r="AF18" s="129"/>
      <c r="AG18" s="129"/>
      <c r="AH18" s="128">
        <v>2</v>
      </c>
      <c r="AI18" s="129"/>
      <c r="AJ18" s="129"/>
      <c r="AK18" s="129"/>
      <c r="AL18" s="131"/>
      <c r="AM18" s="132"/>
      <c r="AN18" s="132"/>
      <c r="AO18" s="132"/>
      <c r="AP18" s="131"/>
      <c r="AQ18" s="132"/>
      <c r="AR18" s="132"/>
      <c r="AS18" s="132"/>
      <c r="AT18" s="131"/>
      <c r="AU18" s="132"/>
      <c r="AV18" s="132"/>
      <c r="AW18" s="132"/>
      <c r="AX18" s="131"/>
      <c r="AY18" s="132"/>
      <c r="AZ18" s="132"/>
      <c r="BA18" s="132"/>
      <c r="BB18" s="131"/>
      <c r="BC18" s="132"/>
      <c r="BD18" s="132"/>
      <c r="BE18" s="132"/>
      <c r="BF18" s="131"/>
      <c r="BG18" s="132"/>
      <c r="BH18" s="132"/>
      <c r="BI18" s="132"/>
      <c r="BJ18" s="131"/>
      <c r="BK18" s="132"/>
      <c r="BL18" s="132"/>
      <c r="BM18" s="132"/>
      <c r="BN18" s="131"/>
      <c r="BO18" s="132"/>
      <c r="BP18" s="132"/>
      <c r="BQ18" s="132"/>
      <c r="BR18" s="131"/>
      <c r="BS18" s="132"/>
      <c r="BT18" s="132"/>
      <c r="BU18" s="132"/>
      <c r="BV18" s="741"/>
      <c r="BW18" s="127"/>
      <c r="BX18" s="127"/>
      <c r="BY18" s="115"/>
    </row>
    <row r="19" spans="1:77" ht="19.5" customHeight="1">
      <c r="A19" s="743"/>
      <c r="B19" s="136"/>
      <c r="C19" s="137"/>
      <c r="D19" s="137"/>
      <c r="E19" s="137"/>
      <c r="F19" s="136"/>
      <c r="G19" s="137"/>
      <c r="H19" s="137"/>
      <c r="I19" s="137"/>
      <c r="J19" s="136"/>
      <c r="K19" s="137"/>
      <c r="L19" s="137"/>
      <c r="M19" s="137"/>
      <c r="N19" s="136"/>
      <c r="O19" s="137"/>
      <c r="P19" s="137"/>
      <c r="Q19" s="137"/>
      <c r="R19" s="128"/>
      <c r="S19" s="129"/>
      <c r="T19" s="129"/>
      <c r="U19" s="129"/>
      <c r="V19" s="136"/>
      <c r="W19" s="137"/>
      <c r="X19" s="137"/>
      <c r="Y19" s="138"/>
      <c r="Z19" s="136"/>
      <c r="AA19" s="137"/>
      <c r="AB19" s="137"/>
      <c r="AC19" s="139"/>
      <c r="AD19" s="140"/>
      <c r="AE19" s="140"/>
      <c r="AF19" s="140"/>
      <c r="AG19" s="140"/>
      <c r="AH19" s="136"/>
      <c r="AI19" s="137"/>
      <c r="AJ19" s="137"/>
      <c r="AK19" s="137"/>
      <c r="AL19" s="141"/>
      <c r="AM19" s="142"/>
      <c r="AN19" s="142"/>
      <c r="AO19" s="142"/>
      <c r="AP19" s="141"/>
      <c r="AQ19" s="142"/>
      <c r="AR19" s="142"/>
      <c r="AS19" s="142"/>
      <c r="AT19" s="141"/>
      <c r="AU19" s="142"/>
      <c r="AV19" s="142"/>
      <c r="AW19" s="142"/>
      <c r="AX19" s="141"/>
      <c r="AY19" s="142"/>
      <c r="AZ19" s="142"/>
      <c r="BA19" s="142"/>
      <c r="BB19" s="141"/>
      <c r="BC19" s="142"/>
      <c r="BD19" s="142"/>
      <c r="BE19" s="142"/>
      <c r="BF19" s="141"/>
      <c r="BG19" s="142"/>
      <c r="BH19" s="142"/>
      <c r="BI19" s="142"/>
      <c r="BJ19" s="141"/>
      <c r="BK19" s="142"/>
      <c r="BL19" s="142"/>
      <c r="BM19" s="142"/>
      <c r="BN19" s="141"/>
      <c r="BO19" s="142"/>
      <c r="BP19" s="142"/>
      <c r="BQ19" s="142"/>
      <c r="BR19" s="141"/>
      <c r="BS19" s="142"/>
      <c r="BT19" s="142"/>
      <c r="BU19" s="142"/>
      <c r="BV19" s="741"/>
      <c r="BW19" s="127"/>
      <c r="BX19" s="127"/>
      <c r="BY19" s="115"/>
    </row>
    <row r="20" spans="1:77" ht="19.5" customHeight="1">
      <c r="A20" s="742" t="s">
        <v>45</v>
      </c>
      <c r="B20" s="122"/>
      <c r="C20" s="123"/>
      <c r="D20" s="123"/>
      <c r="E20" s="123"/>
      <c r="F20" s="122">
        <v>2</v>
      </c>
      <c r="G20" s="123">
        <v>2</v>
      </c>
      <c r="H20" s="123">
        <v>2</v>
      </c>
      <c r="I20" s="123">
        <v>0</v>
      </c>
      <c r="J20" s="122">
        <v>2</v>
      </c>
      <c r="K20" s="123">
        <v>2</v>
      </c>
      <c r="L20" s="123">
        <v>0</v>
      </c>
      <c r="M20" s="123">
        <v>2</v>
      </c>
      <c r="N20" s="122">
        <v>2</v>
      </c>
      <c r="O20" s="123">
        <v>2</v>
      </c>
      <c r="P20" s="123">
        <v>2</v>
      </c>
      <c r="Q20" s="123">
        <v>2</v>
      </c>
      <c r="R20" s="122">
        <v>0</v>
      </c>
      <c r="S20" s="123">
        <v>2</v>
      </c>
      <c r="T20" s="123">
        <v>2</v>
      </c>
      <c r="U20" s="123">
        <v>2</v>
      </c>
      <c r="V20" s="119"/>
      <c r="W20" s="120"/>
      <c r="X20" s="120"/>
      <c r="Y20" s="120"/>
      <c r="Z20" s="122"/>
      <c r="AA20" s="123"/>
      <c r="AB20" s="123"/>
      <c r="AC20" s="124"/>
      <c r="AD20" s="123"/>
      <c r="AE20" s="123"/>
      <c r="AF20" s="123"/>
      <c r="AG20" s="123"/>
      <c r="AH20" s="122"/>
      <c r="AI20" s="123"/>
      <c r="AJ20" s="123"/>
      <c r="AK20" s="123"/>
      <c r="AL20" s="125"/>
      <c r="AM20" s="126"/>
      <c r="AN20" s="126"/>
      <c r="AO20" s="126"/>
      <c r="AP20" s="125"/>
      <c r="AQ20" s="126"/>
      <c r="AR20" s="126"/>
      <c r="AS20" s="126"/>
      <c r="AT20" s="125"/>
      <c r="AU20" s="126"/>
      <c r="AV20" s="126"/>
      <c r="AW20" s="126"/>
      <c r="AX20" s="125"/>
      <c r="AY20" s="126"/>
      <c r="AZ20" s="126"/>
      <c r="BA20" s="126"/>
      <c r="BB20" s="125"/>
      <c r="BC20" s="126"/>
      <c r="BD20" s="126"/>
      <c r="BE20" s="126"/>
      <c r="BF20" s="125"/>
      <c r="BG20" s="126"/>
      <c r="BH20" s="126"/>
      <c r="BI20" s="126"/>
      <c r="BJ20" s="125"/>
      <c r="BK20" s="126"/>
      <c r="BL20" s="126"/>
      <c r="BM20" s="126"/>
      <c r="BN20" s="125"/>
      <c r="BO20" s="126"/>
      <c r="BP20" s="126"/>
      <c r="BQ20" s="126"/>
      <c r="BR20" s="125"/>
      <c r="BS20" s="126"/>
      <c r="BT20" s="126"/>
      <c r="BU20" s="126"/>
      <c r="BV20" s="741" t="str">
        <f>Punkti!A20</f>
        <v>Sun Ball</v>
      </c>
      <c r="BW20" s="127">
        <f>SUM(Punkti!B20:BQ20)</f>
        <v>26</v>
      </c>
      <c r="BX20" s="127">
        <f>SUM(Punkti!B21:BQ21)</f>
        <v>8</v>
      </c>
      <c r="BY20" s="115"/>
    </row>
    <row r="21" spans="1:77" ht="19.5" customHeight="1">
      <c r="A21" s="742"/>
      <c r="B21" s="128"/>
      <c r="C21" s="129"/>
      <c r="D21" s="129"/>
      <c r="E21" s="129"/>
      <c r="F21" s="128">
        <v>2</v>
      </c>
      <c r="G21" s="129"/>
      <c r="H21" s="129"/>
      <c r="I21" s="129"/>
      <c r="J21" s="128">
        <v>2</v>
      </c>
      <c r="K21" s="129"/>
      <c r="L21" s="129"/>
      <c r="M21" s="129"/>
      <c r="N21" s="128">
        <v>2</v>
      </c>
      <c r="O21" s="129"/>
      <c r="P21" s="129"/>
      <c r="Q21" s="129"/>
      <c r="R21" s="128">
        <v>2</v>
      </c>
      <c r="S21" s="129"/>
      <c r="T21" s="129"/>
      <c r="U21" s="129"/>
      <c r="V21" s="128"/>
      <c r="W21" s="129"/>
      <c r="X21" s="129"/>
      <c r="Y21" s="129"/>
      <c r="Z21" s="128"/>
      <c r="AA21" s="129"/>
      <c r="AB21" s="129"/>
      <c r="AC21" s="130"/>
      <c r="AD21" s="129"/>
      <c r="AE21" s="129"/>
      <c r="AF21" s="129"/>
      <c r="AG21" s="129"/>
      <c r="AH21" s="128"/>
      <c r="AI21" s="129"/>
      <c r="AJ21" s="129"/>
      <c r="AK21" s="129"/>
      <c r="AL21" s="131"/>
      <c r="AM21" s="132"/>
      <c r="AN21" s="132"/>
      <c r="AO21" s="132"/>
      <c r="AP21" s="131"/>
      <c r="AQ21" s="132"/>
      <c r="AR21" s="132"/>
      <c r="AS21" s="132"/>
      <c r="AT21" s="131"/>
      <c r="AU21" s="132"/>
      <c r="AV21" s="132"/>
      <c r="AW21" s="132"/>
      <c r="AX21" s="131"/>
      <c r="AY21" s="132"/>
      <c r="AZ21" s="132"/>
      <c r="BA21" s="132"/>
      <c r="BB21" s="131"/>
      <c r="BC21" s="132"/>
      <c r="BD21" s="132"/>
      <c r="BE21" s="132"/>
      <c r="BF21" s="131"/>
      <c r="BG21" s="132"/>
      <c r="BH21" s="132"/>
      <c r="BI21" s="132"/>
      <c r="BJ21" s="131"/>
      <c r="BK21" s="132"/>
      <c r="BL21" s="132"/>
      <c r="BM21" s="132"/>
      <c r="BN21" s="131"/>
      <c r="BO21" s="132"/>
      <c r="BP21" s="132"/>
      <c r="BQ21" s="132"/>
      <c r="BR21" s="131"/>
      <c r="BS21" s="132"/>
      <c r="BT21" s="132"/>
      <c r="BU21" s="132"/>
      <c r="BV21" s="741"/>
      <c r="BW21" s="127"/>
      <c r="BX21" s="127"/>
      <c r="BY21" s="115"/>
    </row>
    <row r="22" spans="1:77" ht="19.5" customHeight="1">
      <c r="A22" s="742"/>
      <c r="B22" s="136"/>
      <c r="C22" s="137"/>
      <c r="D22" s="137"/>
      <c r="E22" s="137"/>
      <c r="F22" s="136"/>
      <c r="G22" s="137"/>
      <c r="H22" s="137"/>
      <c r="I22" s="137"/>
      <c r="J22" s="136"/>
      <c r="K22" s="137"/>
      <c r="L22" s="137"/>
      <c r="M22" s="137"/>
      <c r="N22" s="136"/>
      <c r="O22" s="137"/>
      <c r="P22" s="137"/>
      <c r="Q22" s="137"/>
      <c r="R22" s="136"/>
      <c r="S22" s="137"/>
      <c r="T22" s="137"/>
      <c r="U22" s="137"/>
      <c r="V22" s="133"/>
      <c r="W22" s="134"/>
      <c r="X22" s="134"/>
      <c r="Y22" s="134"/>
      <c r="Z22" s="136"/>
      <c r="AA22" s="137"/>
      <c r="AB22" s="137"/>
      <c r="AC22" s="139"/>
      <c r="AD22" s="140"/>
      <c r="AE22" s="140"/>
      <c r="AF22" s="140"/>
      <c r="AG22" s="140"/>
      <c r="AH22" s="136"/>
      <c r="AI22" s="137"/>
      <c r="AJ22" s="137"/>
      <c r="AK22" s="137"/>
      <c r="AL22" s="141"/>
      <c r="AM22" s="142"/>
      <c r="AN22" s="142"/>
      <c r="AO22" s="142"/>
      <c r="AP22" s="141"/>
      <c r="AQ22" s="142"/>
      <c r="AR22" s="142"/>
      <c r="AS22" s="142"/>
      <c r="AT22" s="141"/>
      <c r="AU22" s="142"/>
      <c r="AV22" s="142"/>
      <c r="AW22" s="142"/>
      <c r="AX22" s="141"/>
      <c r="AY22" s="142"/>
      <c r="AZ22" s="142"/>
      <c r="BA22" s="142"/>
      <c r="BB22" s="141"/>
      <c r="BC22" s="142"/>
      <c r="BD22" s="142"/>
      <c r="BE22" s="142"/>
      <c r="BF22" s="141"/>
      <c r="BG22" s="142"/>
      <c r="BH22" s="142"/>
      <c r="BI22" s="142"/>
      <c r="BJ22" s="141"/>
      <c r="BK22" s="142"/>
      <c r="BL22" s="142"/>
      <c r="BM22" s="142"/>
      <c r="BN22" s="141"/>
      <c r="BO22" s="142"/>
      <c r="BP22" s="142"/>
      <c r="BQ22" s="142"/>
      <c r="BR22" s="141"/>
      <c r="BS22" s="142"/>
      <c r="BT22" s="142"/>
      <c r="BU22" s="142"/>
      <c r="BV22" s="741"/>
      <c r="BW22" s="127"/>
      <c r="BX22" s="127"/>
      <c r="BY22" s="115"/>
    </row>
    <row r="23" spans="1:77" ht="19.5" customHeight="1">
      <c r="A23" s="743" t="s">
        <v>46</v>
      </c>
      <c r="B23" s="122">
        <v>2</v>
      </c>
      <c r="C23" s="123">
        <v>2</v>
      </c>
      <c r="D23" s="123">
        <v>2</v>
      </c>
      <c r="E23" s="123">
        <v>2</v>
      </c>
      <c r="F23" s="122">
        <v>0</v>
      </c>
      <c r="G23" s="123">
        <v>0</v>
      </c>
      <c r="H23" s="123">
        <v>2</v>
      </c>
      <c r="I23" s="123">
        <v>0</v>
      </c>
      <c r="J23" s="122"/>
      <c r="K23" s="123"/>
      <c r="L23" s="123"/>
      <c r="M23" s="123"/>
      <c r="N23" s="122"/>
      <c r="O23" s="123"/>
      <c r="P23" s="123"/>
      <c r="Q23" s="123"/>
      <c r="R23" s="122">
        <v>2</v>
      </c>
      <c r="S23" s="123">
        <v>2</v>
      </c>
      <c r="T23" s="123">
        <v>0</v>
      </c>
      <c r="U23" s="123">
        <v>0</v>
      </c>
      <c r="V23" s="122"/>
      <c r="W23" s="123"/>
      <c r="X23" s="123"/>
      <c r="Y23" s="123"/>
      <c r="Z23" s="119"/>
      <c r="AA23" s="120"/>
      <c r="AB23" s="120"/>
      <c r="AC23" s="121"/>
      <c r="AD23" s="123"/>
      <c r="AE23" s="123"/>
      <c r="AF23" s="123"/>
      <c r="AG23" s="123"/>
      <c r="AH23" s="122">
        <v>0</v>
      </c>
      <c r="AI23" s="123">
        <v>0</v>
      </c>
      <c r="AJ23" s="123">
        <v>0</v>
      </c>
      <c r="AK23" s="123">
        <v>2</v>
      </c>
      <c r="AL23" s="125"/>
      <c r="AM23" s="126"/>
      <c r="AN23" s="126"/>
      <c r="AO23" s="126"/>
      <c r="AP23" s="125"/>
      <c r="AQ23" s="126"/>
      <c r="AR23" s="126"/>
      <c r="AS23" s="126"/>
      <c r="AT23" s="125"/>
      <c r="AU23" s="126"/>
      <c r="AV23" s="126"/>
      <c r="AW23" s="126"/>
      <c r="AX23" s="125"/>
      <c r="AY23" s="126"/>
      <c r="AZ23" s="126"/>
      <c r="BA23" s="126"/>
      <c r="BB23" s="125"/>
      <c r="BC23" s="126"/>
      <c r="BD23" s="126"/>
      <c r="BE23" s="126"/>
      <c r="BF23" s="125"/>
      <c r="BG23" s="126"/>
      <c r="BH23" s="126"/>
      <c r="BI23" s="126"/>
      <c r="BJ23" s="125"/>
      <c r="BK23" s="126"/>
      <c r="BL23" s="126"/>
      <c r="BM23" s="126"/>
      <c r="BN23" s="125"/>
      <c r="BO23" s="126"/>
      <c r="BP23" s="126"/>
      <c r="BQ23" s="126"/>
      <c r="BR23" s="125"/>
      <c r="BS23" s="126"/>
      <c r="BT23" s="126"/>
      <c r="BU23" s="126"/>
      <c r="BV23" s="741" t="str">
        <f>Punkti!A23</f>
        <v>Bowling Sharks</v>
      </c>
      <c r="BW23" s="127">
        <f>SUM(Punkti!B23:BQ23)</f>
        <v>16</v>
      </c>
      <c r="BX23" s="127">
        <f>SUM(Punkti!B24:BQ24)</f>
        <v>4</v>
      </c>
      <c r="BY23" s="115"/>
    </row>
    <row r="24" spans="1:77" ht="19.5" customHeight="1">
      <c r="A24" s="743"/>
      <c r="B24" s="128">
        <v>2</v>
      </c>
      <c r="C24" s="129"/>
      <c r="D24" s="129"/>
      <c r="E24" s="129"/>
      <c r="F24" s="128">
        <v>0</v>
      </c>
      <c r="G24" s="129"/>
      <c r="H24" s="129"/>
      <c r="I24" s="129"/>
      <c r="J24" s="128"/>
      <c r="K24" s="129"/>
      <c r="L24" s="129"/>
      <c r="M24" s="129"/>
      <c r="N24" s="128"/>
      <c r="O24" s="129"/>
      <c r="P24" s="129"/>
      <c r="Q24" s="129"/>
      <c r="R24" s="128">
        <v>2</v>
      </c>
      <c r="S24" s="129"/>
      <c r="T24" s="129"/>
      <c r="U24" s="129"/>
      <c r="V24" s="128"/>
      <c r="W24" s="129"/>
      <c r="X24" s="129"/>
      <c r="Y24" s="129"/>
      <c r="Z24" s="128"/>
      <c r="AA24" s="129"/>
      <c r="AB24" s="129"/>
      <c r="AC24" s="130"/>
      <c r="AD24" s="129"/>
      <c r="AE24" s="129"/>
      <c r="AF24" s="129"/>
      <c r="AG24" s="129"/>
      <c r="AH24" s="128">
        <v>0</v>
      </c>
      <c r="AI24" s="129"/>
      <c r="AJ24" s="129"/>
      <c r="AK24" s="129"/>
      <c r="AL24" s="131"/>
      <c r="AM24" s="132"/>
      <c r="AN24" s="132"/>
      <c r="AO24" s="132"/>
      <c r="AP24" s="131"/>
      <c r="AQ24" s="132"/>
      <c r="AR24" s="132"/>
      <c r="AS24" s="132"/>
      <c r="AT24" s="131"/>
      <c r="AU24" s="132"/>
      <c r="AV24" s="132"/>
      <c r="AW24" s="132"/>
      <c r="AX24" s="131"/>
      <c r="AY24" s="132"/>
      <c r="AZ24" s="132"/>
      <c r="BA24" s="132"/>
      <c r="BB24" s="131"/>
      <c r="BC24" s="132"/>
      <c r="BD24" s="132"/>
      <c r="BE24" s="132"/>
      <c r="BF24" s="131"/>
      <c r="BG24" s="132"/>
      <c r="BH24" s="132"/>
      <c r="BI24" s="132"/>
      <c r="BJ24" s="131"/>
      <c r="BK24" s="132"/>
      <c r="BL24" s="132"/>
      <c r="BM24" s="132"/>
      <c r="BN24" s="131"/>
      <c r="BO24" s="132"/>
      <c r="BP24" s="132"/>
      <c r="BQ24" s="132"/>
      <c r="BR24" s="131"/>
      <c r="BS24" s="132"/>
      <c r="BT24" s="132"/>
      <c r="BU24" s="132"/>
      <c r="BV24" s="741"/>
      <c r="BW24" s="127"/>
      <c r="BX24" s="127"/>
      <c r="BY24" s="115"/>
    </row>
    <row r="25" spans="1:77" ht="19.5" customHeight="1">
      <c r="A25" s="743"/>
      <c r="B25" s="136"/>
      <c r="C25" s="137"/>
      <c r="D25" s="137"/>
      <c r="E25" s="137"/>
      <c r="F25" s="136"/>
      <c r="G25" s="137"/>
      <c r="H25" s="137"/>
      <c r="I25" s="137"/>
      <c r="J25" s="136"/>
      <c r="K25" s="137"/>
      <c r="L25" s="137"/>
      <c r="M25" s="137"/>
      <c r="N25" s="136"/>
      <c r="O25" s="137"/>
      <c r="P25" s="137"/>
      <c r="Q25" s="137"/>
      <c r="R25" s="136"/>
      <c r="S25" s="137"/>
      <c r="T25" s="137"/>
      <c r="U25" s="137"/>
      <c r="V25" s="136"/>
      <c r="W25" s="137"/>
      <c r="X25" s="137"/>
      <c r="Y25" s="138"/>
      <c r="Z25" s="133"/>
      <c r="AA25" s="134"/>
      <c r="AB25" s="134"/>
      <c r="AC25" s="135"/>
      <c r="AD25" s="140"/>
      <c r="AE25" s="137"/>
      <c r="AF25" s="137"/>
      <c r="AG25" s="137"/>
      <c r="AH25" s="136"/>
      <c r="AI25" s="137"/>
      <c r="AJ25" s="137"/>
      <c r="AK25" s="137"/>
      <c r="AL25" s="141"/>
      <c r="AM25" s="142"/>
      <c r="AN25" s="142"/>
      <c r="AO25" s="142"/>
      <c r="AP25" s="141"/>
      <c r="AQ25" s="142"/>
      <c r="AR25" s="142"/>
      <c r="AS25" s="142"/>
      <c r="AT25" s="141"/>
      <c r="AU25" s="142"/>
      <c r="AV25" s="142"/>
      <c r="AW25" s="142"/>
      <c r="AX25" s="141"/>
      <c r="AY25" s="142"/>
      <c r="AZ25" s="142"/>
      <c r="BA25" s="142"/>
      <c r="BB25" s="141"/>
      <c r="BC25" s="142"/>
      <c r="BD25" s="142"/>
      <c r="BE25" s="142"/>
      <c r="BF25" s="141"/>
      <c r="BG25" s="142"/>
      <c r="BH25" s="142"/>
      <c r="BI25" s="142"/>
      <c r="BJ25" s="141"/>
      <c r="BK25" s="142"/>
      <c r="BL25" s="142"/>
      <c r="BM25" s="142"/>
      <c r="BN25" s="141"/>
      <c r="BO25" s="142"/>
      <c r="BP25" s="142"/>
      <c r="BQ25" s="142"/>
      <c r="BR25" s="141"/>
      <c r="BS25" s="142"/>
      <c r="BT25" s="142"/>
      <c r="BU25" s="142"/>
      <c r="BV25" s="741"/>
      <c r="BW25" s="127"/>
      <c r="BX25" s="127"/>
      <c r="BY25" s="115"/>
    </row>
    <row r="26" spans="1:77" ht="19.5" customHeight="1">
      <c r="A26" s="743" t="s">
        <v>47</v>
      </c>
      <c r="B26" s="122">
        <v>2</v>
      </c>
      <c r="C26" s="123">
        <v>0</v>
      </c>
      <c r="D26" s="123">
        <v>0</v>
      </c>
      <c r="E26" s="123">
        <v>2</v>
      </c>
      <c r="F26" s="122"/>
      <c r="G26" s="123"/>
      <c r="H26" s="123"/>
      <c r="I26" s="123"/>
      <c r="J26" s="122">
        <v>2</v>
      </c>
      <c r="K26" s="123">
        <v>2</v>
      </c>
      <c r="L26" s="123">
        <v>2</v>
      </c>
      <c r="M26" s="123">
        <v>0</v>
      </c>
      <c r="N26" s="122">
        <v>2</v>
      </c>
      <c r="O26" s="123">
        <v>2</v>
      </c>
      <c r="P26" s="123">
        <v>2</v>
      </c>
      <c r="Q26" s="123">
        <v>2</v>
      </c>
      <c r="R26" s="122"/>
      <c r="S26" s="123"/>
      <c r="T26" s="123"/>
      <c r="U26" s="123"/>
      <c r="V26" s="122"/>
      <c r="W26" s="123"/>
      <c r="X26" s="123"/>
      <c r="Y26" s="123"/>
      <c r="Z26" s="122"/>
      <c r="AA26" s="123"/>
      <c r="AB26" s="123"/>
      <c r="AC26" s="124"/>
      <c r="AD26" s="129"/>
      <c r="AE26" s="129"/>
      <c r="AF26" s="129"/>
      <c r="AG26" s="129"/>
      <c r="AH26" s="122">
        <v>2</v>
      </c>
      <c r="AI26" s="123">
        <v>0</v>
      </c>
      <c r="AJ26" s="123">
        <v>2</v>
      </c>
      <c r="AK26" s="123">
        <v>2</v>
      </c>
      <c r="AL26" s="125"/>
      <c r="AM26" s="126"/>
      <c r="AN26" s="126"/>
      <c r="AO26" s="126"/>
      <c r="AP26" s="125"/>
      <c r="AQ26" s="126"/>
      <c r="AR26" s="126"/>
      <c r="AS26" s="126"/>
      <c r="AT26" s="125"/>
      <c r="AU26" s="126"/>
      <c r="AV26" s="126"/>
      <c r="AW26" s="126"/>
      <c r="AX26" s="125"/>
      <c r="AY26" s="126"/>
      <c r="AZ26" s="126"/>
      <c r="BA26" s="126"/>
      <c r="BB26" s="125"/>
      <c r="BC26" s="126"/>
      <c r="BD26" s="126"/>
      <c r="BE26" s="126"/>
      <c r="BF26" s="125"/>
      <c r="BG26" s="126"/>
      <c r="BH26" s="126"/>
      <c r="BI26" s="126"/>
      <c r="BJ26" s="125"/>
      <c r="BK26" s="126"/>
      <c r="BL26" s="126"/>
      <c r="BM26" s="126"/>
      <c r="BN26" s="125"/>
      <c r="BO26" s="126"/>
      <c r="BP26" s="126"/>
      <c r="BQ26" s="126"/>
      <c r="BR26" s="125"/>
      <c r="BS26" s="126"/>
      <c r="BT26" s="126"/>
      <c r="BU26" s="126"/>
      <c r="BV26" s="741" t="str">
        <f>Punkti!A26</f>
        <v>SIB</v>
      </c>
      <c r="BW26" s="127">
        <f>SUM(Punkti!B26:BQ26)</f>
        <v>24</v>
      </c>
      <c r="BX26" s="127">
        <f>SUM(Punkti!B27:BQ27)</f>
        <v>6</v>
      </c>
      <c r="BY26" s="115"/>
    </row>
    <row r="27" spans="1:77" ht="19.5" customHeight="1">
      <c r="A27" s="743"/>
      <c r="B27" s="128">
        <v>0</v>
      </c>
      <c r="C27" s="129"/>
      <c r="D27" s="129"/>
      <c r="E27" s="129"/>
      <c r="F27" s="128"/>
      <c r="G27" s="129"/>
      <c r="H27" s="129"/>
      <c r="I27" s="129"/>
      <c r="J27" s="128">
        <v>2</v>
      </c>
      <c r="K27" s="129"/>
      <c r="L27" s="129"/>
      <c r="M27" s="129"/>
      <c r="N27" s="128">
        <v>2</v>
      </c>
      <c r="O27" s="129"/>
      <c r="P27" s="129"/>
      <c r="Q27" s="129"/>
      <c r="R27" s="128"/>
      <c r="S27" s="129"/>
      <c r="T27" s="129"/>
      <c r="U27" s="129"/>
      <c r="V27" s="128"/>
      <c r="W27" s="129"/>
      <c r="X27" s="129"/>
      <c r="Y27" s="129"/>
      <c r="Z27" s="128"/>
      <c r="AA27" s="129"/>
      <c r="AB27" s="129"/>
      <c r="AC27" s="130"/>
      <c r="AD27" s="129"/>
      <c r="AE27" s="129"/>
      <c r="AF27" s="129"/>
      <c r="AG27" s="129"/>
      <c r="AH27" s="128">
        <v>2</v>
      </c>
      <c r="AI27" s="129"/>
      <c r="AJ27" s="129"/>
      <c r="AK27" s="129"/>
      <c r="AL27" s="131"/>
      <c r="AM27" s="132"/>
      <c r="AN27" s="132"/>
      <c r="AO27" s="132"/>
      <c r="AP27" s="131"/>
      <c r="AQ27" s="132"/>
      <c r="AR27" s="132"/>
      <c r="AS27" s="132"/>
      <c r="AT27" s="131"/>
      <c r="AU27" s="132"/>
      <c r="AV27" s="132"/>
      <c r="AW27" s="132"/>
      <c r="AX27" s="131"/>
      <c r="AY27" s="132"/>
      <c r="AZ27" s="132"/>
      <c r="BA27" s="132"/>
      <c r="BB27" s="131"/>
      <c r="BC27" s="132"/>
      <c r="BD27" s="132"/>
      <c r="BE27" s="132"/>
      <c r="BF27" s="131"/>
      <c r="BG27" s="132"/>
      <c r="BH27" s="132"/>
      <c r="BI27" s="132"/>
      <c r="BJ27" s="131"/>
      <c r="BK27" s="132"/>
      <c r="BL27" s="132"/>
      <c r="BM27" s="132"/>
      <c r="BN27" s="131"/>
      <c r="BO27" s="132"/>
      <c r="BP27" s="132"/>
      <c r="BQ27" s="132"/>
      <c r="BR27" s="131"/>
      <c r="BS27" s="132"/>
      <c r="BT27" s="132"/>
      <c r="BU27" s="132"/>
      <c r="BV27" s="741"/>
      <c r="BW27" s="127"/>
      <c r="BX27" s="127"/>
      <c r="BY27" s="115"/>
    </row>
    <row r="28" spans="1:77" ht="19.5" customHeight="1">
      <c r="A28" s="743"/>
      <c r="B28" s="136"/>
      <c r="C28" s="137"/>
      <c r="D28" s="137"/>
      <c r="E28" s="137"/>
      <c r="F28" s="136"/>
      <c r="G28" s="137"/>
      <c r="H28" s="137"/>
      <c r="I28" s="137"/>
      <c r="J28" s="136"/>
      <c r="K28" s="137"/>
      <c r="L28" s="137"/>
      <c r="M28" s="137"/>
      <c r="N28" s="136"/>
      <c r="O28" s="137"/>
      <c r="P28" s="137"/>
      <c r="Q28" s="137"/>
      <c r="R28" s="136"/>
      <c r="S28" s="137"/>
      <c r="T28" s="137"/>
      <c r="U28" s="137"/>
      <c r="V28" s="136"/>
      <c r="W28" s="137"/>
      <c r="X28" s="137"/>
      <c r="Y28" s="138"/>
      <c r="Z28" s="136"/>
      <c r="AA28" s="137"/>
      <c r="AB28" s="137"/>
      <c r="AC28" s="139"/>
      <c r="AD28" s="129"/>
      <c r="AE28" s="129"/>
      <c r="AF28" s="129"/>
      <c r="AG28" s="129"/>
      <c r="AH28" s="136"/>
      <c r="AI28" s="137"/>
      <c r="AJ28" s="137"/>
      <c r="AK28" s="137"/>
      <c r="AL28" s="141"/>
      <c r="AM28" s="142"/>
      <c r="AN28" s="142"/>
      <c r="AO28" s="142"/>
      <c r="AP28" s="141"/>
      <c r="AQ28" s="142"/>
      <c r="AR28" s="142"/>
      <c r="AS28" s="142"/>
      <c r="AT28" s="141"/>
      <c r="AU28" s="142"/>
      <c r="AV28" s="142"/>
      <c r="AW28" s="142"/>
      <c r="AX28" s="141"/>
      <c r="AY28" s="142"/>
      <c r="AZ28" s="142"/>
      <c r="BA28" s="142"/>
      <c r="BB28" s="141"/>
      <c r="BC28" s="142"/>
      <c r="BD28" s="142"/>
      <c r="BE28" s="142"/>
      <c r="BF28" s="141"/>
      <c r="BG28" s="142"/>
      <c r="BH28" s="142"/>
      <c r="BI28" s="142"/>
      <c r="BJ28" s="141"/>
      <c r="BK28" s="142"/>
      <c r="BL28" s="142"/>
      <c r="BM28" s="142"/>
      <c r="BN28" s="141"/>
      <c r="BO28" s="142"/>
      <c r="BP28" s="142"/>
      <c r="BQ28" s="142"/>
      <c r="BR28" s="141"/>
      <c r="BS28" s="142"/>
      <c r="BT28" s="142"/>
      <c r="BU28" s="142"/>
      <c r="BV28" s="741"/>
      <c r="BW28" s="127"/>
      <c r="BX28" s="127"/>
      <c r="BY28" s="115"/>
    </row>
    <row r="29" spans="1:77" ht="19.5" customHeight="1">
      <c r="A29" s="743" t="s">
        <v>48</v>
      </c>
      <c r="B29" s="122"/>
      <c r="C29" s="123"/>
      <c r="D29" s="123"/>
      <c r="E29" s="123"/>
      <c r="F29" s="122"/>
      <c r="G29" s="123"/>
      <c r="H29" s="123"/>
      <c r="I29" s="123"/>
      <c r="J29" s="122"/>
      <c r="K29" s="123"/>
      <c r="L29" s="123"/>
      <c r="M29" s="123"/>
      <c r="N29" s="122">
        <v>2</v>
      </c>
      <c r="O29" s="123">
        <v>2</v>
      </c>
      <c r="P29" s="123">
        <v>2</v>
      </c>
      <c r="Q29" s="123">
        <v>2</v>
      </c>
      <c r="R29" s="122">
        <v>0</v>
      </c>
      <c r="S29" s="123">
        <v>2</v>
      </c>
      <c r="T29" s="123">
        <v>0</v>
      </c>
      <c r="U29" s="123">
        <v>0</v>
      </c>
      <c r="V29" s="122"/>
      <c r="W29" s="123"/>
      <c r="X29" s="123"/>
      <c r="Y29" s="123"/>
      <c r="Z29" s="122">
        <v>2</v>
      </c>
      <c r="AA29" s="123">
        <v>2</v>
      </c>
      <c r="AB29" s="123">
        <v>2</v>
      </c>
      <c r="AC29" s="124">
        <v>0</v>
      </c>
      <c r="AD29" s="123">
        <v>0</v>
      </c>
      <c r="AE29" s="123">
        <v>2</v>
      </c>
      <c r="AF29" s="123">
        <v>0</v>
      </c>
      <c r="AG29" s="123">
        <v>0</v>
      </c>
      <c r="AH29" s="119"/>
      <c r="AI29" s="120"/>
      <c r="AJ29" s="120"/>
      <c r="AK29" s="121"/>
      <c r="AL29" s="125"/>
      <c r="AM29" s="126"/>
      <c r="AN29" s="126"/>
      <c r="AO29" s="126"/>
      <c r="AP29" s="125"/>
      <c r="AQ29" s="126"/>
      <c r="AR29" s="126"/>
      <c r="AS29" s="126"/>
      <c r="AT29" s="125"/>
      <c r="AU29" s="126"/>
      <c r="AV29" s="126"/>
      <c r="AW29" s="126"/>
      <c r="AX29" s="125"/>
      <c r="AY29" s="126"/>
      <c r="AZ29" s="126"/>
      <c r="BA29" s="126"/>
      <c r="BB29" s="125"/>
      <c r="BC29" s="126"/>
      <c r="BD29" s="126"/>
      <c r="BE29" s="126"/>
      <c r="BF29" s="125"/>
      <c r="BG29" s="126"/>
      <c r="BH29" s="126"/>
      <c r="BI29" s="126"/>
      <c r="BJ29" s="125"/>
      <c r="BK29" s="126"/>
      <c r="BL29" s="126"/>
      <c r="BM29" s="126"/>
      <c r="BN29" s="125"/>
      <c r="BO29" s="126"/>
      <c r="BP29" s="126"/>
      <c r="BQ29" s="126"/>
      <c r="BR29" s="125"/>
      <c r="BS29" s="126"/>
      <c r="BT29" s="126"/>
      <c r="BU29" s="126"/>
      <c r="BV29" s="741" t="str">
        <f>Punkti!A29</f>
        <v>Wolverine</v>
      </c>
      <c r="BW29" s="127">
        <f>SUM(Punkti!B29:BQ29)</f>
        <v>18</v>
      </c>
      <c r="BX29" s="127">
        <f>SUM(Punkti!B30:BQ30)</f>
        <v>4</v>
      </c>
      <c r="BY29" s="115"/>
    </row>
    <row r="30" spans="1:77" ht="19.5" customHeight="1">
      <c r="A30" s="743"/>
      <c r="B30" s="128"/>
      <c r="C30" s="129"/>
      <c r="D30" s="129"/>
      <c r="E30" s="129"/>
      <c r="F30" s="128"/>
      <c r="G30" s="129"/>
      <c r="H30" s="129"/>
      <c r="I30" s="129"/>
      <c r="J30" s="128"/>
      <c r="K30" s="129"/>
      <c r="L30" s="129"/>
      <c r="M30" s="129"/>
      <c r="N30" s="128">
        <v>2</v>
      </c>
      <c r="O30" s="129"/>
      <c r="P30" s="129"/>
      <c r="Q30" s="129"/>
      <c r="R30" s="128">
        <v>0</v>
      </c>
      <c r="S30" s="129"/>
      <c r="T30" s="129"/>
      <c r="U30" s="129"/>
      <c r="V30" s="128"/>
      <c r="W30" s="129"/>
      <c r="X30" s="129"/>
      <c r="Y30" s="129"/>
      <c r="Z30" s="128">
        <v>2</v>
      </c>
      <c r="AA30" s="129"/>
      <c r="AB30" s="129"/>
      <c r="AC30" s="130"/>
      <c r="AD30" s="129">
        <v>0</v>
      </c>
      <c r="AE30" s="129"/>
      <c r="AF30" s="129"/>
      <c r="AG30" s="129"/>
      <c r="AH30" s="128"/>
      <c r="AI30" s="129"/>
      <c r="AJ30" s="129"/>
      <c r="AK30" s="130"/>
      <c r="AL30" s="131"/>
      <c r="AM30" s="132"/>
      <c r="AN30" s="132"/>
      <c r="AO30" s="132"/>
      <c r="AP30" s="131"/>
      <c r="AQ30" s="132"/>
      <c r="AR30" s="132"/>
      <c r="AS30" s="132"/>
      <c r="AT30" s="131"/>
      <c r="AU30" s="132"/>
      <c r="AV30" s="132"/>
      <c r="AW30" s="132"/>
      <c r="AX30" s="131"/>
      <c r="AY30" s="132"/>
      <c r="AZ30" s="132"/>
      <c r="BA30" s="132"/>
      <c r="BB30" s="131"/>
      <c r="BC30" s="132"/>
      <c r="BD30" s="132"/>
      <c r="BE30" s="132"/>
      <c r="BF30" s="131"/>
      <c r="BG30" s="132"/>
      <c r="BH30" s="132"/>
      <c r="BI30" s="132"/>
      <c r="BJ30" s="131"/>
      <c r="BK30" s="132"/>
      <c r="BL30" s="132"/>
      <c r="BM30" s="132"/>
      <c r="BN30" s="131"/>
      <c r="BO30" s="132"/>
      <c r="BP30" s="132"/>
      <c r="BQ30" s="132"/>
      <c r="BR30" s="131"/>
      <c r="BS30" s="132"/>
      <c r="BT30" s="132"/>
      <c r="BU30" s="132"/>
      <c r="BV30" s="741"/>
      <c r="BW30" s="127"/>
      <c r="BX30" s="127"/>
      <c r="BY30" s="115"/>
    </row>
    <row r="31" spans="1:77" ht="19.5" customHeight="1">
      <c r="A31" s="743"/>
      <c r="B31" s="136"/>
      <c r="C31" s="137"/>
      <c r="D31" s="137"/>
      <c r="E31" s="137"/>
      <c r="F31" s="136"/>
      <c r="G31" s="137"/>
      <c r="H31" s="137"/>
      <c r="I31" s="137"/>
      <c r="J31" s="136"/>
      <c r="K31" s="137"/>
      <c r="L31" s="137"/>
      <c r="M31" s="137"/>
      <c r="N31" s="136"/>
      <c r="O31" s="137"/>
      <c r="P31" s="137"/>
      <c r="Q31" s="137"/>
      <c r="R31" s="136"/>
      <c r="S31" s="137"/>
      <c r="T31" s="137"/>
      <c r="U31" s="137"/>
      <c r="V31" s="136"/>
      <c r="W31" s="137"/>
      <c r="X31" s="137"/>
      <c r="Y31" s="138"/>
      <c r="Z31" s="136"/>
      <c r="AA31" s="137"/>
      <c r="AB31" s="137"/>
      <c r="AC31" s="139"/>
      <c r="AD31" s="140"/>
      <c r="AE31" s="137"/>
      <c r="AF31" s="137"/>
      <c r="AG31" s="137"/>
      <c r="AH31" s="133"/>
      <c r="AI31" s="134"/>
      <c r="AJ31" s="134"/>
      <c r="AK31" s="135"/>
      <c r="AL31" s="141"/>
      <c r="AM31" s="142"/>
      <c r="AN31" s="142"/>
      <c r="AO31" s="142"/>
      <c r="AP31" s="141"/>
      <c r="AQ31" s="142"/>
      <c r="AR31" s="142"/>
      <c r="AS31" s="142"/>
      <c r="AT31" s="141"/>
      <c r="AU31" s="142"/>
      <c r="AV31" s="142"/>
      <c r="AW31" s="142"/>
      <c r="AX31" s="141"/>
      <c r="AY31" s="142"/>
      <c r="AZ31" s="142"/>
      <c r="BA31" s="142"/>
      <c r="BB31" s="141"/>
      <c r="BC31" s="142"/>
      <c r="BD31" s="142"/>
      <c r="BE31" s="142"/>
      <c r="BF31" s="141"/>
      <c r="BG31" s="142"/>
      <c r="BH31" s="142"/>
      <c r="BI31" s="142"/>
      <c r="BJ31" s="141"/>
      <c r="BK31" s="142"/>
      <c r="BL31" s="142"/>
      <c r="BM31" s="142"/>
      <c r="BN31" s="141"/>
      <c r="BO31" s="142"/>
      <c r="BP31" s="142"/>
      <c r="BQ31" s="142"/>
      <c r="BR31" s="141"/>
      <c r="BS31" s="142"/>
      <c r="BT31" s="142"/>
      <c r="BU31" s="142"/>
      <c r="BV31" s="741"/>
      <c r="BW31" s="127"/>
      <c r="BX31" s="127"/>
      <c r="BY31" s="115"/>
    </row>
    <row r="32" spans="1:76" ht="19.5" customHeight="1">
      <c r="A32" s="740" t="s">
        <v>49</v>
      </c>
      <c r="B32" s="125"/>
      <c r="C32" s="126"/>
      <c r="D32" s="126"/>
      <c r="E32" s="126"/>
      <c r="F32" s="125"/>
      <c r="G32" s="126"/>
      <c r="H32" s="126"/>
      <c r="I32" s="126"/>
      <c r="J32" s="125"/>
      <c r="K32" s="126"/>
      <c r="L32" s="126"/>
      <c r="M32" s="126"/>
      <c r="N32" s="125"/>
      <c r="O32" s="126"/>
      <c r="P32" s="126"/>
      <c r="Q32" s="126"/>
      <c r="R32" s="125"/>
      <c r="S32" s="126"/>
      <c r="T32" s="126"/>
      <c r="U32" s="126"/>
      <c r="V32" s="125"/>
      <c r="W32" s="126"/>
      <c r="X32" s="126"/>
      <c r="Y32" s="126"/>
      <c r="Z32" s="125"/>
      <c r="AA32" s="126"/>
      <c r="AB32" s="126"/>
      <c r="AC32" s="144"/>
      <c r="AD32" s="126"/>
      <c r="AE32" s="126"/>
      <c r="AF32" s="126"/>
      <c r="AG32" s="126"/>
      <c r="AH32" s="125"/>
      <c r="AI32" s="126"/>
      <c r="AJ32" s="126"/>
      <c r="AK32" s="126"/>
      <c r="AL32" s="145"/>
      <c r="AM32" s="146"/>
      <c r="AN32" s="146"/>
      <c r="AO32" s="147"/>
      <c r="AP32" s="148"/>
      <c r="AQ32" s="149"/>
      <c r="AR32" s="149"/>
      <c r="AS32" s="149"/>
      <c r="AT32" s="148"/>
      <c r="AU32" s="149"/>
      <c r="AV32" s="149"/>
      <c r="AW32" s="149"/>
      <c r="AX32" s="148">
        <v>2</v>
      </c>
      <c r="AY32" s="149">
        <v>2</v>
      </c>
      <c r="AZ32" s="149">
        <v>2</v>
      </c>
      <c r="BA32" s="149">
        <v>2</v>
      </c>
      <c r="BB32" s="148"/>
      <c r="BC32" s="149"/>
      <c r="BD32" s="149"/>
      <c r="BE32" s="149"/>
      <c r="BF32" s="148">
        <v>2</v>
      </c>
      <c r="BG32" s="149">
        <v>2</v>
      </c>
      <c r="BH32" s="149">
        <v>2</v>
      </c>
      <c r="BI32" s="149">
        <v>2</v>
      </c>
      <c r="BJ32" s="148"/>
      <c r="BK32" s="149"/>
      <c r="BL32" s="149"/>
      <c r="BM32" s="149"/>
      <c r="BN32" s="148">
        <v>2</v>
      </c>
      <c r="BO32" s="149">
        <v>2</v>
      </c>
      <c r="BP32" s="149">
        <v>2</v>
      </c>
      <c r="BQ32" s="149">
        <v>2</v>
      </c>
      <c r="BR32" s="148">
        <v>2</v>
      </c>
      <c r="BS32" s="149">
        <v>2</v>
      </c>
      <c r="BT32" s="149">
        <v>2</v>
      </c>
      <c r="BU32" s="149">
        <v>2</v>
      </c>
      <c r="BV32" s="741" t="str">
        <f>Punkti!A32</f>
        <v>VissParBoulingu.lv</v>
      </c>
      <c r="BW32" s="127">
        <f>SUM(Punkti!B32:BU32)</f>
        <v>32</v>
      </c>
      <c r="BX32" s="127">
        <f>SUM(Punkti!B33:BU33)</f>
        <v>8</v>
      </c>
    </row>
    <row r="33" spans="1:76" ht="19.5" customHeight="1">
      <c r="A33" s="740"/>
      <c r="B33" s="131"/>
      <c r="C33" s="132"/>
      <c r="D33" s="132"/>
      <c r="E33" s="132"/>
      <c r="F33" s="131"/>
      <c r="G33" s="132"/>
      <c r="H33" s="132"/>
      <c r="I33" s="132"/>
      <c r="J33" s="131"/>
      <c r="K33" s="132"/>
      <c r="L33" s="132"/>
      <c r="M33" s="132"/>
      <c r="N33" s="131"/>
      <c r="O33" s="132"/>
      <c r="P33" s="132"/>
      <c r="Q33" s="132"/>
      <c r="R33" s="131"/>
      <c r="S33" s="132"/>
      <c r="T33" s="132"/>
      <c r="U33" s="132"/>
      <c r="V33" s="131"/>
      <c r="W33" s="132"/>
      <c r="X33" s="132"/>
      <c r="Y33" s="132"/>
      <c r="Z33" s="131"/>
      <c r="AA33" s="132"/>
      <c r="AB33" s="132"/>
      <c r="AC33" s="150"/>
      <c r="AD33" s="132"/>
      <c r="AE33" s="132"/>
      <c r="AF33" s="132"/>
      <c r="AG33" s="132"/>
      <c r="AH33" s="131"/>
      <c r="AI33" s="132"/>
      <c r="AJ33" s="132"/>
      <c r="AK33" s="132"/>
      <c r="AL33" s="151"/>
      <c r="AM33" s="152"/>
      <c r="AN33" s="152"/>
      <c r="AO33" s="153"/>
      <c r="AP33" s="151"/>
      <c r="AQ33" s="152"/>
      <c r="AR33" s="152"/>
      <c r="AS33" s="152"/>
      <c r="AT33" s="151"/>
      <c r="AU33" s="152"/>
      <c r="AV33" s="152"/>
      <c r="AW33" s="152"/>
      <c r="AX33" s="151">
        <v>2</v>
      </c>
      <c r="AY33" s="152"/>
      <c r="AZ33" s="152"/>
      <c r="BA33" s="152"/>
      <c r="BB33" s="151"/>
      <c r="BC33" s="152"/>
      <c r="BD33" s="152"/>
      <c r="BE33" s="152"/>
      <c r="BF33" s="151">
        <v>2</v>
      </c>
      <c r="BG33" s="152"/>
      <c r="BH33" s="152"/>
      <c r="BI33" s="152"/>
      <c r="BJ33" s="151"/>
      <c r="BK33" s="152"/>
      <c r="BL33" s="152"/>
      <c r="BM33" s="152"/>
      <c r="BN33" s="151">
        <v>2</v>
      </c>
      <c r="BO33" s="152"/>
      <c r="BP33" s="152"/>
      <c r="BQ33" s="152"/>
      <c r="BR33" s="151">
        <v>2</v>
      </c>
      <c r="BS33" s="152"/>
      <c r="BT33" s="152"/>
      <c r="BU33" s="152"/>
      <c r="BV33" s="741"/>
      <c r="BW33" s="127"/>
      <c r="BX33" s="127"/>
    </row>
    <row r="34" spans="1:76" ht="19.5" customHeight="1">
      <c r="A34" s="740"/>
      <c r="B34" s="141"/>
      <c r="C34" s="142"/>
      <c r="D34" s="142"/>
      <c r="E34" s="142"/>
      <c r="F34" s="141"/>
      <c r="G34" s="142"/>
      <c r="H34" s="142"/>
      <c r="I34" s="142"/>
      <c r="J34" s="141"/>
      <c r="K34" s="142"/>
      <c r="L34" s="142"/>
      <c r="M34" s="142"/>
      <c r="N34" s="141"/>
      <c r="O34" s="142"/>
      <c r="P34" s="142"/>
      <c r="Q34" s="142"/>
      <c r="R34" s="141"/>
      <c r="S34" s="142"/>
      <c r="T34" s="142"/>
      <c r="U34" s="142"/>
      <c r="V34" s="141"/>
      <c r="W34" s="142"/>
      <c r="X34" s="142"/>
      <c r="Y34" s="154"/>
      <c r="Z34" s="141"/>
      <c r="AA34" s="142"/>
      <c r="AB34" s="142"/>
      <c r="AC34" s="155"/>
      <c r="AD34" s="156"/>
      <c r="AE34" s="156"/>
      <c r="AF34" s="156"/>
      <c r="AG34" s="156"/>
      <c r="AH34" s="141"/>
      <c r="AI34" s="142"/>
      <c r="AJ34" s="142"/>
      <c r="AK34" s="142"/>
      <c r="AL34" s="157"/>
      <c r="AM34" s="158"/>
      <c r="AN34" s="158"/>
      <c r="AO34" s="159"/>
      <c r="AP34" s="160"/>
      <c r="AQ34" s="161"/>
      <c r="AR34" s="161"/>
      <c r="AS34" s="161"/>
      <c r="AT34" s="160"/>
      <c r="AU34" s="161"/>
      <c r="AV34" s="161"/>
      <c r="AW34" s="161"/>
      <c r="AX34" s="160"/>
      <c r="AY34" s="161"/>
      <c r="AZ34" s="161"/>
      <c r="BA34" s="161"/>
      <c r="BB34" s="160"/>
      <c r="BC34" s="161"/>
      <c r="BD34" s="161"/>
      <c r="BE34" s="161"/>
      <c r="BF34" s="160"/>
      <c r="BG34" s="161"/>
      <c r="BH34" s="161"/>
      <c r="BI34" s="161"/>
      <c r="BJ34" s="160"/>
      <c r="BK34" s="161"/>
      <c r="BL34" s="161"/>
      <c r="BM34" s="161"/>
      <c r="BN34" s="160"/>
      <c r="BO34" s="161"/>
      <c r="BP34" s="161"/>
      <c r="BQ34" s="161"/>
      <c r="BR34" s="160"/>
      <c r="BS34" s="161"/>
      <c r="BT34" s="161"/>
      <c r="BU34" s="161"/>
      <c r="BV34" s="741"/>
      <c r="BW34" s="127"/>
      <c r="BX34" s="127"/>
    </row>
    <row r="35" spans="1:76" ht="19.5" customHeight="1">
      <c r="A35" s="740" t="s">
        <v>50</v>
      </c>
      <c r="B35" s="125"/>
      <c r="C35" s="126"/>
      <c r="D35" s="126"/>
      <c r="E35" s="126"/>
      <c r="F35" s="125"/>
      <c r="G35" s="126"/>
      <c r="H35" s="126"/>
      <c r="I35" s="126"/>
      <c r="J35" s="125"/>
      <c r="K35" s="126"/>
      <c r="L35" s="126"/>
      <c r="M35" s="126"/>
      <c r="N35" s="125"/>
      <c r="O35" s="126"/>
      <c r="P35" s="126"/>
      <c r="Q35" s="126"/>
      <c r="R35" s="125"/>
      <c r="S35" s="126"/>
      <c r="T35" s="126"/>
      <c r="U35" s="126"/>
      <c r="V35" s="125"/>
      <c r="W35" s="126"/>
      <c r="X35" s="126"/>
      <c r="Y35" s="126"/>
      <c r="Z35" s="125"/>
      <c r="AA35" s="126"/>
      <c r="AB35" s="126"/>
      <c r="AC35" s="144"/>
      <c r="AD35" s="126"/>
      <c r="AE35" s="126"/>
      <c r="AF35" s="126"/>
      <c r="AG35" s="126"/>
      <c r="AH35" s="125"/>
      <c r="AI35" s="126"/>
      <c r="AJ35" s="126"/>
      <c r="AK35" s="126"/>
      <c r="AL35" s="148"/>
      <c r="AM35" s="149"/>
      <c r="AN35" s="149"/>
      <c r="AO35" s="149"/>
      <c r="AP35" s="145"/>
      <c r="AQ35" s="146"/>
      <c r="AR35" s="146"/>
      <c r="AS35" s="147"/>
      <c r="AT35" s="148">
        <v>2</v>
      </c>
      <c r="AU35" s="149">
        <v>2</v>
      </c>
      <c r="AV35" s="149">
        <v>2</v>
      </c>
      <c r="AW35" s="149">
        <v>2</v>
      </c>
      <c r="AX35" s="148"/>
      <c r="AY35" s="149"/>
      <c r="AZ35" s="149"/>
      <c r="BA35" s="149"/>
      <c r="BB35" s="148"/>
      <c r="BC35" s="149"/>
      <c r="BD35" s="149"/>
      <c r="BE35" s="149"/>
      <c r="BF35" s="148"/>
      <c r="BG35" s="149"/>
      <c r="BH35" s="149"/>
      <c r="BI35" s="149"/>
      <c r="BJ35" s="148">
        <v>2</v>
      </c>
      <c r="BK35" s="149">
        <v>0</v>
      </c>
      <c r="BL35" s="149">
        <v>0</v>
      </c>
      <c r="BM35" s="149">
        <v>0</v>
      </c>
      <c r="BN35" s="148">
        <v>2</v>
      </c>
      <c r="BO35" s="149">
        <v>2</v>
      </c>
      <c r="BP35" s="149">
        <v>2</v>
      </c>
      <c r="BQ35" s="149">
        <v>2</v>
      </c>
      <c r="BR35" s="148">
        <v>2</v>
      </c>
      <c r="BS35" s="149">
        <v>2</v>
      </c>
      <c r="BT35" s="149">
        <v>2</v>
      </c>
      <c r="BU35" s="149">
        <v>2</v>
      </c>
      <c r="BV35" s="741" t="str">
        <f>Punkti!A35</f>
        <v>JBP</v>
      </c>
      <c r="BW35" s="127">
        <f>SUM(Punkti!B35:BU35)</f>
        <v>26</v>
      </c>
      <c r="BX35" s="127">
        <f>SUM(Punkti!B36:BU36)</f>
        <v>6</v>
      </c>
    </row>
    <row r="36" spans="1:76" ht="19.5" customHeight="1">
      <c r="A36" s="740"/>
      <c r="B36" s="131"/>
      <c r="C36" s="132"/>
      <c r="D36" s="132"/>
      <c r="E36" s="132"/>
      <c r="F36" s="131"/>
      <c r="G36" s="132"/>
      <c r="H36" s="132"/>
      <c r="I36" s="132"/>
      <c r="J36" s="131"/>
      <c r="K36" s="132"/>
      <c r="L36" s="132"/>
      <c r="M36" s="132"/>
      <c r="N36" s="131"/>
      <c r="O36" s="132"/>
      <c r="P36" s="132"/>
      <c r="Q36" s="132"/>
      <c r="R36" s="131"/>
      <c r="S36" s="132"/>
      <c r="T36" s="132"/>
      <c r="U36" s="132"/>
      <c r="V36" s="131"/>
      <c r="W36" s="132"/>
      <c r="X36" s="132"/>
      <c r="Y36" s="132"/>
      <c r="Z36" s="131"/>
      <c r="AA36" s="132"/>
      <c r="AB36" s="132"/>
      <c r="AC36" s="150"/>
      <c r="AD36" s="132"/>
      <c r="AE36" s="132"/>
      <c r="AF36" s="132"/>
      <c r="AG36" s="132"/>
      <c r="AH36" s="131"/>
      <c r="AI36" s="132"/>
      <c r="AJ36" s="132"/>
      <c r="AK36" s="132"/>
      <c r="AL36" s="151"/>
      <c r="AM36" s="152"/>
      <c r="AN36" s="152"/>
      <c r="AO36" s="152"/>
      <c r="AP36" s="151"/>
      <c r="AQ36" s="152"/>
      <c r="AR36" s="152"/>
      <c r="AS36" s="153"/>
      <c r="AT36" s="151">
        <v>2</v>
      </c>
      <c r="AU36" s="152"/>
      <c r="AV36" s="152"/>
      <c r="AW36" s="152"/>
      <c r="AX36" s="151"/>
      <c r="AY36" s="152"/>
      <c r="AZ36" s="152"/>
      <c r="BA36" s="152"/>
      <c r="BB36" s="151"/>
      <c r="BC36" s="152"/>
      <c r="BD36" s="152"/>
      <c r="BE36" s="152"/>
      <c r="BF36" s="151"/>
      <c r="BG36" s="152"/>
      <c r="BH36" s="152"/>
      <c r="BI36" s="152"/>
      <c r="BJ36" s="151">
        <v>0</v>
      </c>
      <c r="BK36" s="152"/>
      <c r="BL36" s="152"/>
      <c r="BM36" s="152"/>
      <c r="BN36" s="151">
        <v>2</v>
      </c>
      <c r="BO36" s="152"/>
      <c r="BP36" s="152"/>
      <c r="BQ36" s="152"/>
      <c r="BR36" s="151">
        <v>2</v>
      </c>
      <c r="BS36" s="152"/>
      <c r="BT36" s="152"/>
      <c r="BU36" s="152"/>
      <c r="BV36" s="741"/>
      <c r="BW36" s="127"/>
      <c r="BX36" s="127"/>
    </row>
    <row r="37" spans="1:76" ht="19.5" customHeight="1">
      <c r="A37" s="740"/>
      <c r="B37" s="141"/>
      <c r="C37" s="142"/>
      <c r="D37" s="142"/>
      <c r="E37" s="142"/>
      <c r="F37" s="141"/>
      <c r="G37" s="142"/>
      <c r="H37" s="142"/>
      <c r="I37" s="142"/>
      <c r="J37" s="141"/>
      <c r="K37" s="142"/>
      <c r="L37" s="142"/>
      <c r="M37" s="142"/>
      <c r="N37" s="141"/>
      <c r="O37" s="142"/>
      <c r="P37" s="142"/>
      <c r="Q37" s="142"/>
      <c r="R37" s="141"/>
      <c r="S37" s="142"/>
      <c r="T37" s="142"/>
      <c r="U37" s="142"/>
      <c r="V37" s="141"/>
      <c r="W37" s="142"/>
      <c r="X37" s="142"/>
      <c r="Y37" s="154"/>
      <c r="Z37" s="141"/>
      <c r="AA37" s="142"/>
      <c r="AB37" s="142"/>
      <c r="AC37" s="155"/>
      <c r="AD37" s="156"/>
      <c r="AE37" s="156"/>
      <c r="AF37" s="156"/>
      <c r="AG37" s="156"/>
      <c r="AH37" s="141"/>
      <c r="AI37" s="142"/>
      <c r="AJ37" s="142"/>
      <c r="AK37" s="142"/>
      <c r="AL37" s="160"/>
      <c r="AM37" s="161"/>
      <c r="AN37" s="161"/>
      <c r="AO37" s="161"/>
      <c r="AP37" s="157"/>
      <c r="AQ37" s="158"/>
      <c r="AR37" s="158"/>
      <c r="AS37" s="159"/>
      <c r="AT37" s="160"/>
      <c r="AU37" s="161"/>
      <c r="AV37" s="161"/>
      <c r="AW37" s="161"/>
      <c r="AX37" s="160"/>
      <c r="AY37" s="161"/>
      <c r="AZ37" s="161"/>
      <c r="BA37" s="161"/>
      <c r="BB37" s="160"/>
      <c r="BC37" s="161"/>
      <c r="BD37" s="161"/>
      <c r="BE37" s="161"/>
      <c r="BF37" s="160"/>
      <c r="BG37" s="161"/>
      <c r="BH37" s="161"/>
      <c r="BI37" s="161"/>
      <c r="BJ37" s="160"/>
      <c r="BK37" s="161"/>
      <c r="BL37" s="161"/>
      <c r="BM37" s="161"/>
      <c r="BN37" s="160"/>
      <c r="BO37" s="161"/>
      <c r="BP37" s="161"/>
      <c r="BQ37" s="161"/>
      <c r="BR37" s="160"/>
      <c r="BS37" s="161"/>
      <c r="BT37" s="161"/>
      <c r="BU37" s="161"/>
      <c r="BV37" s="741"/>
      <c r="BW37" s="127"/>
      <c r="BX37" s="127"/>
    </row>
    <row r="38" spans="1:76" ht="19.5" customHeight="1">
      <c r="A38" s="740" t="s">
        <v>51</v>
      </c>
      <c r="B38" s="125"/>
      <c r="C38" s="126"/>
      <c r="D38" s="126"/>
      <c r="E38" s="126"/>
      <c r="F38" s="125"/>
      <c r="G38" s="126"/>
      <c r="H38" s="126"/>
      <c r="I38" s="126"/>
      <c r="J38" s="125"/>
      <c r="K38" s="126"/>
      <c r="L38" s="126"/>
      <c r="M38" s="126"/>
      <c r="N38" s="125"/>
      <c r="O38" s="126"/>
      <c r="P38" s="126"/>
      <c r="Q38" s="126"/>
      <c r="R38" s="125"/>
      <c r="S38" s="126"/>
      <c r="T38" s="126"/>
      <c r="U38" s="126"/>
      <c r="V38" s="125"/>
      <c r="W38" s="126"/>
      <c r="X38" s="126"/>
      <c r="Y38" s="126"/>
      <c r="Z38" s="125"/>
      <c r="AA38" s="126"/>
      <c r="AB38" s="126"/>
      <c r="AC38" s="144"/>
      <c r="AD38" s="126"/>
      <c r="AE38" s="126"/>
      <c r="AF38" s="126"/>
      <c r="AG38" s="126"/>
      <c r="AH38" s="125"/>
      <c r="AI38" s="126"/>
      <c r="AJ38" s="126"/>
      <c r="AK38" s="126"/>
      <c r="AL38" s="148"/>
      <c r="AM38" s="149"/>
      <c r="AN38" s="149"/>
      <c r="AO38" s="149"/>
      <c r="AP38" s="148">
        <v>0</v>
      </c>
      <c r="AQ38" s="149">
        <v>0</v>
      </c>
      <c r="AR38" s="149">
        <v>0</v>
      </c>
      <c r="AS38" s="149">
        <v>0</v>
      </c>
      <c r="AT38" s="145"/>
      <c r="AU38" s="146"/>
      <c r="AV38" s="146"/>
      <c r="AW38" s="147"/>
      <c r="AX38" s="148">
        <v>2</v>
      </c>
      <c r="AY38" s="149">
        <v>2</v>
      </c>
      <c r="AZ38" s="149">
        <v>2</v>
      </c>
      <c r="BA38" s="149">
        <v>2</v>
      </c>
      <c r="BB38" s="148">
        <v>2</v>
      </c>
      <c r="BC38" s="149">
        <v>0</v>
      </c>
      <c r="BD38" s="149">
        <v>0</v>
      </c>
      <c r="BE38" s="149">
        <v>0</v>
      </c>
      <c r="BF38" s="148"/>
      <c r="BG38" s="149"/>
      <c r="BH38" s="149"/>
      <c r="BI38" s="149"/>
      <c r="BJ38" s="148"/>
      <c r="BK38" s="149"/>
      <c r="BL38" s="149"/>
      <c r="BM38" s="149"/>
      <c r="BN38" s="148">
        <v>0</v>
      </c>
      <c r="BO38" s="149">
        <v>2</v>
      </c>
      <c r="BP38" s="149">
        <v>2</v>
      </c>
      <c r="BQ38" s="149">
        <v>2</v>
      </c>
      <c r="BR38" s="148"/>
      <c r="BS38" s="149"/>
      <c r="BT38" s="149"/>
      <c r="BU38" s="149"/>
      <c r="BV38" s="741" t="str">
        <f>Punkti!A38</f>
        <v>Wii sports resort</v>
      </c>
      <c r="BW38" s="127">
        <f>SUM(Punkti!B38:BU38)</f>
        <v>16</v>
      </c>
      <c r="BX38" s="127">
        <f>SUM(Punkti!B39:BU39)</f>
        <v>4</v>
      </c>
    </row>
    <row r="39" spans="1:76" ht="19.5" customHeight="1">
      <c r="A39" s="740"/>
      <c r="B39" s="131"/>
      <c r="C39" s="132"/>
      <c r="D39" s="132"/>
      <c r="E39" s="132"/>
      <c r="F39" s="131"/>
      <c r="G39" s="132"/>
      <c r="H39" s="132"/>
      <c r="I39" s="132"/>
      <c r="J39" s="131"/>
      <c r="K39" s="132"/>
      <c r="L39" s="132"/>
      <c r="M39" s="132"/>
      <c r="N39" s="131"/>
      <c r="O39" s="132"/>
      <c r="P39" s="132"/>
      <c r="Q39" s="132"/>
      <c r="R39" s="131"/>
      <c r="S39" s="132"/>
      <c r="T39" s="132"/>
      <c r="U39" s="132"/>
      <c r="V39" s="131"/>
      <c r="W39" s="132"/>
      <c r="X39" s="132"/>
      <c r="Y39" s="132"/>
      <c r="Z39" s="131"/>
      <c r="AA39" s="132"/>
      <c r="AB39" s="132"/>
      <c r="AC39" s="150"/>
      <c r="AD39" s="132"/>
      <c r="AE39" s="132"/>
      <c r="AF39" s="132"/>
      <c r="AG39" s="132"/>
      <c r="AH39" s="131"/>
      <c r="AI39" s="132"/>
      <c r="AJ39" s="132"/>
      <c r="AK39" s="132"/>
      <c r="AL39" s="151"/>
      <c r="AM39" s="152"/>
      <c r="AN39" s="152"/>
      <c r="AO39" s="152"/>
      <c r="AP39" s="151">
        <v>0</v>
      </c>
      <c r="AQ39" s="152"/>
      <c r="AR39" s="152"/>
      <c r="AS39" s="152"/>
      <c r="AT39" s="151"/>
      <c r="AU39" s="152"/>
      <c r="AV39" s="152"/>
      <c r="AW39" s="153"/>
      <c r="AX39" s="151">
        <v>2</v>
      </c>
      <c r="AY39" s="152"/>
      <c r="AZ39" s="152"/>
      <c r="BA39" s="152"/>
      <c r="BB39" s="151">
        <v>0</v>
      </c>
      <c r="BC39" s="152"/>
      <c r="BD39" s="152"/>
      <c r="BE39" s="152"/>
      <c r="BF39" s="151"/>
      <c r="BG39" s="152"/>
      <c r="BH39" s="152"/>
      <c r="BI39" s="152"/>
      <c r="BJ39" s="151"/>
      <c r="BK39" s="152"/>
      <c r="BL39" s="152"/>
      <c r="BM39" s="152"/>
      <c r="BN39" s="151">
        <v>2</v>
      </c>
      <c r="BO39" s="152"/>
      <c r="BP39" s="152"/>
      <c r="BQ39" s="152"/>
      <c r="BR39" s="151"/>
      <c r="BS39" s="152"/>
      <c r="BT39" s="152"/>
      <c r="BU39" s="152"/>
      <c r="BV39" s="741"/>
      <c r="BW39" s="127"/>
      <c r="BX39" s="127"/>
    </row>
    <row r="40" spans="1:76" ht="19.5" customHeight="1">
      <c r="A40" s="740"/>
      <c r="B40" s="141"/>
      <c r="C40" s="142"/>
      <c r="D40" s="142"/>
      <c r="E40" s="142"/>
      <c r="F40" s="141"/>
      <c r="G40" s="142"/>
      <c r="H40" s="142"/>
      <c r="I40" s="142"/>
      <c r="J40" s="141"/>
      <c r="K40" s="142"/>
      <c r="L40" s="142"/>
      <c r="M40" s="142"/>
      <c r="N40" s="141"/>
      <c r="O40" s="142"/>
      <c r="P40" s="142"/>
      <c r="Q40" s="142"/>
      <c r="R40" s="141"/>
      <c r="S40" s="142"/>
      <c r="T40" s="142"/>
      <c r="U40" s="142"/>
      <c r="V40" s="141"/>
      <c r="W40" s="142"/>
      <c r="X40" s="142"/>
      <c r="Y40" s="154"/>
      <c r="Z40" s="141"/>
      <c r="AA40" s="142"/>
      <c r="AB40" s="142"/>
      <c r="AC40" s="155"/>
      <c r="AD40" s="156"/>
      <c r="AE40" s="156"/>
      <c r="AF40" s="156"/>
      <c r="AG40" s="156"/>
      <c r="AH40" s="141"/>
      <c r="AI40" s="142"/>
      <c r="AJ40" s="142"/>
      <c r="AK40" s="142"/>
      <c r="AL40" s="160"/>
      <c r="AM40" s="161"/>
      <c r="AN40" s="161"/>
      <c r="AO40" s="161"/>
      <c r="AP40" s="160"/>
      <c r="AQ40" s="161"/>
      <c r="AR40" s="161"/>
      <c r="AS40" s="161"/>
      <c r="AT40" s="157"/>
      <c r="AU40" s="158"/>
      <c r="AV40" s="158"/>
      <c r="AW40" s="159"/>
      <c r="AX40" s="160"/>
      <c r="AY40" s="161"/>
      <c r="AZ40" s="161"/>
      <c r="BA40" s="161"/>
      <c r="BB40" s="160"/>
      <c r="BC40" s="161"/>
      <c r="BD40" s="161"/>
      <c r="BE40" s="161"/>
      <c r="BF40" s="160"/>
      <c r="BG40" s="161"/>
      <c r="BH40" s="161"/>
      <c r="BI40" s="161"/>
      <c r="BJ40" s="160"/>
      <c r="BK40" s="161"/>
      <c r="BL40" s="161"/>
      <c r="BM40" s="161"/>
      <c r="BN40" s="160"/>
      <c r="BO40" s="161"/>
      <c r="BP40" s="161"/>
      <c r="BQ40" s="161"/>
      <c r="BR40" s="160"/>
      <c r="BS40" s="161"/>
      <c r="BT40" s="161"/>
      <c r="BU40" s="161"/>
      <c r="BV40" s="741"/>
      <c r="BW40" s="127"/>
      <c r="BX40" s="127"/>
    </row>
    <row r="41" spans="1:76" ht="19.5" customHeight="1">
      <c r="A41" s="742" t="s">
        <v>52</v>
      </c>
      <c r="B41" s="125"/>
      <c r="C41" s="126"/>
      <c r="D41" s="126"/>
      <c r="E41" s="126"/>
      <c r="F41" s="125"/>
      <c r="G41" s="126"/>
      <c r="H41" s="126"/>
      <c r="I41" s="126"/>
      <c r="J41" s="125"/>
      <c r="K41" s="126"/>
      <c r="L41" s="126"/>
      <c r="M41" s="126"/>
      <c r="N41" s="125"/>
      <c r="O41" s="126"/>
      <c r="P41" s="126"/>
      <c r="Q41" s="126"/>
      <c r="R41" s="125"/>
      <c r="S41" s="126"/>
      <c r="T41" s="126"/>
      <c r="U41" s="126"/>
      <c r="V41" s="125"/>
      <c r="W41" s="126"/>
      <c r="X41" s="126"/>
      <c r="Y41" s="126"/>
      <c r="Z41" s="125"/>
      <c r="AA41" s="126"/>
      <c r="AB41" s="126"/>
      <c r="AC41" s="144"/>
      <c r="AD41" s="126"/>
      <c r="AE41" s="126"/>
      <c r="AF41" s="126"/>
      <c r="AG41" s="126"/>
      <c r="AH41" s="125"/>
      <c r="AI41" s="126"/>
      <c r="AJ41" s="126"/>
      <c r="AK41" s="126"/>
      <c r="AL41" s="148">
        <v>0</v>
      </c>
      <c r="AM41" s="149">
        <v>0</v>
      </c>
      <c r="AN41" s="149">
        <v>0</v>
      </c>
      <c r="AO41" s="149">
        <v>0</v>
      </c>
      <c r="AP41" s="148"/>
      <c r="AQ41" s="149"/>
      <c r="AR41" s="149"/>
      <c r="AS41" s="149"/>
      <c r="AT41" s="148">
        <v>0</v>
      </c>
      <c r="AU41" s="149">
        <v>0</v>
      </c>
      <c r="AV41" s="149">
        <v>0</v>
      </c>
      <c r="AW41" s="149">
        <v>0</v>
      </c>
      <c r="AX41" s="145"/>
      <c r="AY41" s="146"/>
      <c r="AZ41" s="146"/>
      <c r="BA41" s="147"/>
      <c r="BB41" s="148">
        <v>0</v>
      </c>
      <c r="BC41" s="149">
        <v>0</v>
      </c>
      <c r="BD41" s="149">
        <v>0</v>
      </c>
      <c r="BE41" s="149">
        <v>0</v>
      </c>
      <c r="BF41" s="148"/>
      <c r="BG41" s="149"/>
      <c r="BH41" s="149"/>
      <c r="BI41" s="149"/>
      <c r="BJ41" s="148"/>
      <c r="BK41" s="149"/>
      <c r="BL41" s="149"/>
      <c r="BM41" s="149"/>
      <c r="BN41" s="148"/>
      <c r="BO41" s="149"/>
      <c r="BP41" s="149"/>
      <c r="BQ41" s="149"/>
      <c r="BR41" s="148"/>
      <c r="BS41" s="149"/>
      <c r="BT41" s="149"/>
      <c r="BU41" s="149"/>
      <c r="BV41" s="741" t="str">
        <f>Punkti!A41</f>
        <v>Team Rocket</v>
      </c>
      <c r="BW41" s="127">
        <f>SUM(Punkti!B41:BU41)</f>
        <v>0</v>
      </c>
      <c r="BX41" s="127">
        <f>SUM(Punkti!B42:BU42)</f>
        <v>0</v>
      </c>
    </row>
    <row r="42" spans="1:76" ht="19.5" customHeight="1">
      <c r="A42" s="742"/>
      <c r="B42" s="131"/>
      <c r="C42" s="132"/>
      <c r="D42" s="132"/>
      <c r="E42" s="132"/>
      <c r="F42" s="131"/>
      <c r="G42" s="132"/>
      <c r="H42" s="132"/>
      <c r="I42" s="132"/>
      <c r="J42" s="131"/>
      <c r="K42" s="132"/>
      <c r="L42" s="132"/>
      <c r="M42" s="132"/>
      <c r="N42" s="131"/>
      <c r="O42" s="132"/>
      <c r="P42" s="132"/>
      <c r="Q42" s="132"/>
      <c r="R42" s="131"/>
      <c r="S42" s="132"/>
      <c r="T42" s="132"/>
      <c r="U42" s="132"/>
      <c r="V42" s="131"/>
      <c r="W42" s="132"/>
      <c r="X42" s="132"/>
      <c r="Y42" s="132"/>
      <c r="Z42" s="131"/>
      <c r="AA42" s="132"/>
      <c r="AB42" s="132"/>
      <c r="AC42" s="150"/>
      <c r="AD42" s="132"/>
      <c r="AE42" s="132"/>
      <c r="AF42" s="132"/>
      <c r="AG42" s="132"/>
      <c r="AH42" s="131"/>
      <c r="AI42" s="132"/>
      <c r="AJ42" s="132"/>
      <c r="AK42" s="132"/>
      <c r="AL42" s="151">
        <v>0</v>
      </c>
      <c r="AM42" s="152"/>
      <c r="AN42" s="152"/>
      <c r="AO42" s="152"/>
      <c r="AP42" s="151"/>
      <c r="AQ42" s="152"/>
      <c r="AR42" s="152"/>
      <c r="AS42" s="152"/>
      <c r="AT42" s="151">
        <v>0</v>
      </c>
      <c r="AU42" s="152"/>
      <c r="AV42" s="152"/>
      <c r="AW42" s="152"/>
      <c r="AX42" s="151"/>
      <c r="AY42" s="152"/>
      <c r="AZ42" s="152"/>
      <c r="BA42" s="153"/>
      <c r="BB42" s="151">
        <v>0</v>
      </c>
      <c r="BC42" s="152"/>
      <c r="BD42" s="152"/>
      <c r="BE42" s="152"/>
      <c r="BF42" s="151"/>
      <c r="BG42" s="152"/>
      <c r="BH42" s="152"/>
      <c r="BI42" s="152"/>
      <c r="BJ42" s="151"/>
      <c r="BK42" s="152"/>
      <c r="BL42" s="152"/>
      <c r="BM42" s="152"/>
      <c r="BN42" s="151"/>
      <c r="BO42" s="152"/>
      <c r="BP42" s="152"/>
      <c r="BQ42" s="152"/>
      <c r="BR42" s="151"/>
      <c r="BS42" s="152"/>
      <c r="BT42" s="152"/>
      <c r="BU42" s="152"/>
      <c r="BV42" s="741"/>
      <c r="BW42" s="127"/>
      <c r="BX42" s="127"/>
    </row>
    <row r="43" spans="1:76" ht="19.5" customHeight="1">
      <c r="A43" s="742"/>
      <c r="B43" s="141"/>
      <c r="C43" s="142"/>
      <c r="D43" s="142"/>
      <c r="E43" s="142"/>
      <c r="F43" s="141"/>
      <c r="G43" s="142"/>
      <c r="H43" s="142"/>
      <c r="I43" s="142"/>
      <c r="J43" s="141"/>
      <c r="K43" s="142"/>
      <c r="L43" s="142"/>
      <c r="M43" s="142"/>
      <c r="N43" s="141"/>
      <c r="O43" s="142"/>
      <c r="P43" s="142"/>
      <c r="Q43" s="142"/>
      <c r="R43" s="141"/>
      <c r="S43" s="142"/>
      <c r="T43" s="142"/>
      <c r="U43" s="142"/>
      <c r="V43" s="141"/>
      <c r="W43" s="142"/>
      <c r="X43" s="142"/>
      <c r="Y43" s="154"/>
      <c r="Z43" s="141"/>
      <c r="AA43" s="142"/>
      <c r="AB43" s="142"/>
      <c r="AC43" s="155"/>
      <c r="AD43" s="156"/>
      <c r="AE43" s="156"/>
      <c r="AF43" s="156"/>
      <c r="AG43" s="156"/>
      <c r="AH43" s="141"/>
      <c r="AI43" s="142"/>
      <c r="AJ43" s="142"/>
      <c r="AK43" s="142"/>
      <c r="AL43" s="160"/>
      <c r="AM43" s="161"/>
      <c r="AN43" s="161"/>
      <c r="AO43" s="161"/>
      <c r="AP43" s="160"/>
      <c r="AQ43" s="161"/>
      <c r="AR43" s="161"/>
      <c r="AS43" s="161"/>
      <c r="AT43" s="160"/>
      <c r="AU43" s="161"/>
      <c r="AV43" s="161"/>
      <c r="AW43" s="161"/>
      <c r="AX43" s="157"/>
      <c r="AY43" s="158"/>
      <c r="AZ43" s="158"/>
      <c r="BA43" s="159"/>
      <c r="BB43" s="160"/>
      <c r="BC43" s="161"/>
      <c r="BD43" s="161"/>
      <c r="BE43" s="161"/>
      <c r="BF43" s="160"/>
      <c r="BG43" s="161"/>
      <c r="BH43" s="161"/>
      <c r="BI43" s="161"/>
      <c r="BJ43" s="160"/>
      <c r="BK43" s="161"/>
      <c r="BL43" s="161"/>
      <c r="BM43" s="161"/>
      <c r="BN43" s="160"/>
      <c r="BO43" s="161"/>
      <c r="BP43" s="161"/>
      <c r="BQ43" s="161"/>
      <c r="BR43" s="160"/>
      <c r="BS43" s="161"/>
      <c r="BT43" s="161"/>
      <c r="BU43" s="161"/>
      <c r="BV43" s="741"/>
      <c r="BW43" s="127"/>
      <c r="BX43" s="127"/>
    </row>
    <row r="44" spans="1:76" ht="19.5" customHeight="1">
      <c r="A44" s="743" t="s">
        <v>53</v>
      </c>
      <c r="B44" s="125"/>
      <c r="C44" s="126"/>
      <c r="D44" s="126"/>
      <c r="E44" s="126"/>
      <c r="F44" s="125"/>
      <c r="G44" s="126"/>
      <c r="H44" s="126"/>
      <c r="I44" s="126"/>
      <c r="J44" s="125"/>
      <c r="K44" s="126"/>
      <c r="L44" s="126"/>
      <c r="M44" s="126"/>
      <c r="N44" s="125"/>
      <c r="O44" s="126"/>
      <c r="P44" s="126"/>
      <c r="Q44" s="126"/>
      <c r="R44" s="125"/>
      <c r="S44" s="126"/>
      <c r="T44" s="126"/>
      <c r="U44" s="126"/>
      <c r="V44" s="125"/>
      <c r="W44" s="126"/>
      <c r="X44" s="126"/>
      <c r="Y44" s="126"/>
      <c r="Z44" s="125"/>
      <c r="AA44" s="126"/>
      <c r="AB44" s="126"/>
      <c r="AC44" s="144"/>
      <c r="AD44" s="126"/>
      <c r="AE44" s="126"/>
      <c r="AF44" s="126"/>
      <c r="AG44" s="126"/>
      <c r="AH44" s="125"/>
      <c r="AI44" s="126"/>
      <c r="AJ44" s="126"/>
      <c r="AK44" s="126"/>
      <c r="AL44" s="148"/>
      <c r="AM44" s="149"/>
      <c r="AN44" s="149"/>
      <c r="AO44" s="149"/>
      <c r="AP44" s="148">
        <v>0</v>
      </c>
      <c r="AQ44" s="149">
        <v>2</v>
      </c>
      <c r="AR44" s="149">
        <v>2</v>
      </c>
      <c r="AS44" s="149">
        <v>2</v>
      </c>
      <c r="AT44" s="148"/>
      <c r="AU44" s="149"/>
      <c r="AV44" s="149"/>
      <c r="AW44" s="149"/>
      <c r="AX44" s="148">
        <v>2</v>
      </c>
      <c r="AY44" s="149">
        <v>2</v>
      </c>
      <c r="AZ44" s="149">
        <v>2</v>
      </c>
      <c r="BA44" s="149">
        <v>2</v>
      </c>
      <c r="BB44" s="145"/>
      <c r="BC44" s="146"/>
      <c r="BD44" s="146"/>
      <c r="BE44" s="147"/>
      <c r="BF44" s="148"/>
      <c r="BG44" s="149"/>
      <c r="BH44" s="149"/>
      <c r="BI44" s="149"/>
      <c r="BJ44" s="148">
        <v>2</v>
      </c>
      <c r="BK44" s="149">
        <v>2</v>
      </c>
      <c r="BL44" s="149">
        <v>2</v>
      </c>
      <c r="BM44" s="149">
        <v>0</v>
      </c>
      <c r="BN44" s="148"/>
      <c r="BO44" s="149"/>
      <c r="BP44" s="149"/>
      <c r="BQ44" s="149"/>
      <c r="BR44" s="148">
        <v>2</v>
      </c>
      <c r="BS44" s="149">
        <v>2</v>
      </c>
      <c r="BT44" s="149">
        <v>2</v>
      </c>
      <c r="BU44" s="149">
        <v>0</v>
      </c>
      <c r="BV44" s="741" t="str">
        <f>Punkti!A44</f>
        <v>Zaļie Pumpuri</v>
      </c>
      <c r="BW44" s="127">
        <f>SUM(Punkti!B44:BU44)</f>
        <v>26</v>
      </c>
      <c r="BX44" s="127">
        <f>SUM(Punkti!B45:BU45)</f>
        <v>8</v>
      </c>
    </row>
    <row r="45" spans="1:76" ht="19.5" customHeight="1">
      <c r="A45" s="743"/>
      <c r="B45" s="131"/>
      <c r="C45" s="132"/>
      <c r="D45" s="132"/>
      <c r="E45" s="132"/>
      <c r="F45" s="131"/>
      <c r="G45" s="132"/>
      <c r="H45" s="132"/>
      <c r="I45" s="132"/>
      <c r="J45" s="131"/>
      <c r="K45" s="132"/>
      <c r="L45" s="132"/>
      <c r="M45" s="132"/>
      <c r="N45" s="131"/>
      <c r="O45" s="132"/>
      <c r="P45" s="132"/>
      <c r="Q45" s="132"/>
      <c r="R45" s="131"/>
      <c r="S45" s="132"/>
      <c r="T45" s="132"/>
      <c r="U45" s="132"/>
      <c r="V45" s="131"/>
      <c r="W45" s="132"/>
      <c r="X45" s="132"/>
      <c r="Y45" s="132"/>
      <c r="Z45" s="131"/>
      <c r="AA45" s="132"/>
      <c r="AB45" s="132"/>
      <c r="AC45" s="150"/>
      <c r="AD45" s="132"/>
      <c r="AE45" s="132"/>
      <c r="AF45" s="132"/>
      <c r="AG45" s="132"/>
      <c r="AH45" s="131"/>
      <c r="AI45" s="132"/>
      <c r="AJ45" s="132"/>
      <c r="AK45" s="132"/>
      <c r="AL45" s="151"/>
      <c r="AM45" s="152"/>
      <c r="AN45" s="152"/>
      <c r="AO45" s="152"/>
      <c r="AP45" s="151">
        <v>2</v>
      </c>
      <c r="AQ45" s="152"/>
      <c r="AR45" s="152"/>
      <c r="AS45" s="152"/>
      <c r="AT45" s="151"/>
      <c r="AU45" s="152"/>
      <c r="AV45" s="152"/>
      <c r="AW45" s="152"/>
      <c r="AX45" s="151">
        <v>2</v>
      </c>
      <c r="AY45" s="152"/>
      <c r="AZ45" s="152"/>
      <c r="BA45" s="152"/>
      <c r="BB45" s="151"/>
      <c r="BC45" s="152"/>
      <c r="BD45" s="152"/>
      <c r="BE45" s="153"/>
      <c r="BF45" s="151"/>
      <c r="BG45" s="152"/>
      <c r="BH45" s="152"/>
      <c r="BI45" s="152"/>
      <c r="BJ45" s="151">
        <v>2</v>
      </c>
      <c r="BK45" s="152"/>
      <c r="BL45" s="152"/>
      <c r="BM45" s="152"/>
      <c r="BN45" s="151"/>
      <c r="BO45" s="152"/>
      <c r="BP45" s="152"/>
      <c r="BQ45" s="152"/>
      <c r="BR45" s="151">
        <v>2</v>
      </c>
      <c r="BS45" s="152"/>
      <c r="BT45" s="152"/>
      <c r="BU45" s="152"/>
      <c r="BV45" s="741"/>
      <c r="BW45" s="127"/>
      <c r="BX45" s="127"/>
    </row>
    <row r="46" spans="1:76" ht="19.5" customHeight="1">
      <c r="A46" s="743"/>
      <c r="B46" s="141"/>
      <c r="C46" s="142"/>
      <c r="D46" s="142"/>
      <c r="E46" s="142"/>
      <c r="F46" s="141"/>
      <c r="G46" s="142"/>
      <c r="H46" s="142"/>
      <c r="I46" s="142"/>
      <c r="J46" s="141"/>
      <c r="K46" s="142"/>
      <c r="L46" s="142"/>
      <c r="M46" s="142"/>
      <c r="N46" s="141"/>
      <c r="O46" s="142"/>
      <c r="P46" s="142"/>
      <c r="Q46" s="142"/>
      <c r="R46" s="141"/>
      <c r="S46" s="142"/>
      <c r="T46" s="142"/>
      <c r="U46" s="142"/>
      <c r="V46" s="141"/>
      <c r="W46" s="142"/>
      <c r="X46" s="142"/>
      <c r="Y46" s="154"/>
      <c r="Z46" s="141"/>
      <c r="AA46" s="142"/>
      <c r="AB46" s="142"/>
      <c r="AC46" s="155"/>
      <c r="AD46" s="156"/>
      <c r="AE46" s="156"/>
      <c r="AF46" s="156"/>
      <c r="AG46" s="156"/>
      <c r="AH46" s="141"/>
      <c r="AI46" s="142"/>
      <c r="AJ46" s="142"/>
      <c r="AK46" s="142"/>
      <c r="AL46" s="160"/>
      <c r="AM46" s="161"/>
      <c r="AN46" s="161"/>
      <c r="AO46" s="161"/>
      <c r="AP46" s="160"/>
      <c r="AQ46" s="161"/>
      <c r="AR46" s="161"/>
      <c r="AS46" s="161"/>
      <c r="AT46" s="160"/>
      <c r="AU46" s="161"/>
      <c r="AV46" s="161"/>
      <c r="AW46" s="161"/>
      <c r="AX46" s="160"/>
      <c r="AY46" s="161"/>
      <c r="AZ46" s="161"/>
      <c r="BA46" s="161"/>
      <c r="BB46" s="157"/>
      <c r="BC46" s="158"/>
      <c r="BD46" s="158"/>
      <c r="BE46" s="159"/>
      <c r="BF46" s="160"/>
      <c r="BG46" s="161"/>
      <c r="BH46" s="161"/>
      <c r="BI46" s="161"/>
      <c r="BJ46" s="160"/>
      <c r="BK46" s="161"/>
      <c r="BL46" s="161"/>
      <c r="BM46" s="161"/>
      <c r="BN46" s="160"/>
      <c r="BO46" s="161"/>
      <c r="BP46" s="161"/>
      <c r="BQ46" s="161"/>
      <c r="BR46" s="160"/>
      <c r="BS46" s="161"/>
      <c r="BT46" s="161"/>
      <c r="BU46" s="161"/>
      <c r="BV46" s="741"/>
      <c r="BW46" s="127"/>
      <c r="BX46" s="127"/>
    </row>
    <row r="47" spans="1:76" ht="19.5" customHeight="1">
      <c r="A47" s="742" t="s">
        <v>54</v>
      </c>
      <c r="B47" s="125"/>
      <c r="C47" s="126"/>
      <c r="D47" s="126"/>
      <c r="E47" s="126"/>
      <c r="F47" s="125"/>
      <c r="G47" s="126"/>
      <c r="H47" s="126"/>
      <c r="I47" s="126"/>
      <c r="J47" s="125"/>
      <c r="K47" s="126"/>
      <c r="L47" s="126"/>
      <c r="M47" s="126"/>
      <c r="N47" s="125"/>
      <c r="O47" s="126"/>
      <c r="P47" s="126"/>
      <c r="Q47" s="126"/>
      <c r="R47" s="125"/>
      <c r="S47" s="126"/>
      <c r="T47" s="126"/>
      <c r="U47" s="126"/>
      <c r="V47" s="125"/>
      <c r="W47" s="126"/>
      <c r="X47" s="126"/>
      <c r="Y47" s="126"/>
      <c r="Z47" s="125"/>
      <c r="AA47" s="126"/>
      <c r="AB47" s="126"/>
      <c r="AC47" s="144"/>
      <c r="AD47" s="126"/>
      <c r="AE47" s="126"/>
      <c r="AF47" s="126"/>
      <c r="AG47" s="126"/>
      <c r="AH47" s="125"/>
      <c r="AI47" s="126"/>
      <c r="AJ47" s="126"/>
      <c r="AK47" s="126"/>
      <c r="AL47" s="148">
        <v>0</v>
      </c>
      <c r="AM47" s="149">
        <v>0</v>
      </c>
      <c r="AN47" s="149">
        <v>0</v>
      </c>
      <c r="AO47" s="149">
        <v>0</v>
      </c>
      <c r="AP47" s="148"/>
      <c r="AQ47" s="149"/>
      <c r="AR47" s="149"/>
      <c r="AS47" s="149"/>
      <c r="AT47" s="148"/>
      <c r="AU47" s="149"/>
      <c r="AV47" s="149"/>
      <c r="AW47" s="149"/>
      <c r="AX47" s="148"/>
      <c r="AY47" s="149"/>
      <c r="AZ47" s="149"/>
      <c r="BA47" s="149"/>
      <c r="BB47" s="148"/>
      <c r="BC47" s="149"/>
      <c r="BD47" s="149"/>
      <c r="BE47" s="149"/>
      <c r="BF47" s="145"/>
      <c r="BG47" s="146"/>
      <c r="BH47" s="146"/>
      <c r="BI47" s="147"/>
      <c r="BJ47" s="148">
        <v>2</v>
      </c>
      <c r="BK47" s="149">
        <v>0</v>
      </c>
      <c r="BL47" s="149">
        <v>0</v>
      </c>
      <c r="BM47" s="149">
        <v>0</v>
      </c>
      <c r="BN47" s="148">
        <v>2</v>
      </c>
      <c r="BO47" s="149">
        <v>2</v>
      </c>
      <c r="BP47" s="149">
        <v>2</v>
      </c>
      <c r="BQ47" s="149">
        <v>0</v>
      </c>
      <c r="BR47" s="148"/>
      <c r="BS47" s="149"/>
      <c r="BT47" s="149"/>
      <c r="BU47" s="149"/>
      <c r="BV47" s="741" t="str">
        <f>Punkti!A47</f>
        <v>RTU</v>
      </c>
      <c r="BW47" s="127">
        <f>SUM(Punkti!B47:BU47)</f>
        <v>8</v>
      </c>
      <c r="BX47" s="127">
        <f>SUM(Punkti!B48:BU48)</f>
        <v>2</v>
      </c>
    </row>
    <row r="48" spans="1:76" ht="19.5" customHeight="1">
      <c r="A48" s="742"/>
      <c r="B48" s="131"/>
      <c r="C48" s="132"/>
      <c r="D48" s="132"/>
      <c r="E48" s="132"/>
      <c r="F48" s="131"/>
      <c r="G48" s="132"/>
      <c r="H48" s="132"/>
      <c r="I48" s="132"/>
      <c r="J48" s="131"/>
      <c r="K48" s="132"/>
      <c r="L48" s="132"/>
      <c r="M48" s="132"/>
      <c r="N48" s="131"/>
      <c r="O48" s="132"/>
      <c r="P48" s="132"/>
      <c r="Q48" s="132"/>
      <c r="R48" s="131"/>
      <c r="S48" s="132"/>
      <c r="T48" s="132"/>
      <c r="U48" s="132"/>
      <c r="V48" s="131"/>
      <c r="W48" s="132"/>
      <c r="X48" s="132"/>
      <c r="Y48" s="132"/>
      <c r="Z48" s="131"/>
      <c r="AA48" s="132"/>
      <c r="AB48" s="132"/>
      <c r="AC48" s="150"/>
      <c r="AD48" s="132"/>
      <c r="AE48" s="132"/>
      <c r="AF48" s="132"/>
      <c r="AG48" s="132"/>
      <c r="AH48" s="131"/>
      <c r="AI48" s="132"/>
      <c r="AJ48" s="132"/>
      <c r="AK48" s="132"/>
      <c r="AL48" s="151">
        <v>0</v>
      </c>
      <c r="AM48" s="152"/>
      <c r="AN48" s="152"/>
      <c r="AO48" s="152"/>
      <c r="AP48" s="151"/>
      <c r="AQ48" s="152"/>
      <c r="AR48" s="152"/>
      <c r="AS48" s="152"/>
      <c r="AT48" s="151"/>
      <c r="AU48" s="152"/>
      <c r="AV48" s="152"/>
      <c r="AW48" s="152"/>
      <c r="AX48" s="151"/>
      <c r="AY48" s="152"/>
      <c r="AZ48" s="152"/>
      <c r="BA48" s="152"/>
      <c r="BB48" s="151"/>
      <c r="BC48" s="152"/>
      <c r="BD48" s="152"/>
      <c r="BE48" s="152"/>
      <c r="BF48" s="151"/>
      <c r="BG48" s="152"/>
      <c r="BH48" s="152"/>
      <c r="BI48" s="153"/>
      <c r="BJ48" s="151">
        <v>0</v>
      </c>
      <c r="BK48" s="152"/>
      <c r="BL48" s="152"/>
      <c r="BM48" s="152"/>
      <c r="BN48" s="151">
        <v>2</v>
      </c>
      <c r="BO48" s="152"/>
      <c r="BP48" s="152"/>
      <c r="BQ48" s="152"/>
      <c r="BR48" s="151"/>
      <c r="BS48" s="152"/>
      <c r="BT48" s="152"/>
      <c r="BU48" s="152"/>
      <c r="BV48" s="741"/>
      <c r="BW48" s="127"/>
      <c r="BX48" s="127"/>
    </row>
    <row r="49" spans="1:76" ht="19.5" customHeight="1">
      <c r="A49" s="742"/>
      <c r="B49" s="141"/>
      <c r="C49" s="142"/>
      <c r="D49" s="142"/>
      <c r="E49" s="142"/>
      <c r="F49" s="141"/>
      <c r="G49" s="142"/>
      <c r="H49" s="142"/>
      <c r="I49" s="142"/>
      <c r="J49" s="141"/>
      <c r="K49" s="142"/>
      <c r="L49" s="142"/>
      <c r="M49" s="142"/>
      <c r="N49" s="141"/>
      <c r="O49" s="142"/>
      <c r="P49" s="142"/>
      <c r="Q49" s="142"/>
      <c r="R49" s="141"/>
      <c r="S49" s="142"/>
      <c r="T49" s="142"/>
      <c r="U49" s="142"/>
      <c r="V49" s="141"/>
      <c r="W49" s="142"/>
      <c r="X49" s="142"/>
      <c r="Y49" s="154"/>
      <c r="Z49" s="141"/>
      <c r="AA49" s="142"/>
      <c r="AB49" s="142"/>
      <c r="AC49" s="155"/>
      <c r="AD49" s="156"/>
      <c r="AE49" s="156"/>
      <c r="AF49" s="156"/>
      <c r="AG49" s="156"/>
      <c r="AH49" s="141"/>
      <c r="AI49" s="142"/>
      <c r="AJ49" s="142"/>
      <c r="AK49" s="142"/>
      <c r="AL49" s="160"/>
      <c r="AM49" s="161"/>
      <c r="AN49" s="161"/>
      <c r="AO49" s="161"/>
      <c r="AP49" s="160"/>
      <c r="AQ49" s="161"/>
      <c r="AR49" s="161"/>
      <c r="AS49" s="161"/>
      <c r="AT49" s="160"/>
      <c r="AU49" s="161"/>
      <c r="AV49" s="161"/>
      <c r="AW49" s="161"/>
      <c r="AX49" s="160"/>
      <c r="AY49" s="161"/>
      <c r="AZ49" s="161"/>
      <c r="BA49" s="161"/>
      <c r="BB49" s="160"/>
      <c r="BC49" s="161"/>
      <c r="BD49" s="161"/>
      <c r="BE49" s="161"/>
      <c r="BF49" s="157"/>
      <c r="BG49" s="158"/>
      <c r="BH49" s="158"/>
      <c r="BI49" s="159"/>
      <c r="BJ49" s="160"/>
      <c r="BK49" s="161"/>
      <c r="BL49" s="161"/>
      <c r="BM49" s="161"/>
      <c r="BN49" s="160"/>
      <c r="BO49" s="161"/>
      <c r="BP49" s="161"/>
      <c r="BQ49" s="161"/>
      <c r="BR49" s="160"/>
      <c r="BS49" s="161"/>
      <c r="BT49" s="161"/>
      <c r="BU49" s="161"/>
      <c r="BV49" s="741"/>
      <c r="BW49" s="127"/>
      <c r="BX49" s="127"/>
    </row>
    <row r="50" spans="1:76" ht="19.5" customHeight="1">
      <c r="A50" s="743" t="s">
        <v>55</v>
      </c>
      <c r="B50" s="125"/>
      <c r="C50" s="126"/>
      <c r="D50" s="126"/>
      <c r="E50" s="126"/>
      <c r="F50" s="125"/>
      <c r="G50" s="126"/>
      <c r="H50" s="126"/>
      <c r="I50" s="126"/>
      <c r="J50" s="125"/>
      <c r="K50" s="126"/>
      <c r="L50" s="126"/>
      <c r="M50" s="126"/>
      <c r="N50" s="125"/>
      <c r="O50" s="126"/>
      <c r="P50" s="126"/>
      <c r="Q50" s="126"/>
      <c r="R50" s="125"/>
      <c r="S50" s="126"/>
      <c r="T50" s="126"/>
      <c r="U50" s="126"/>
      <c r="V50" s="125"/>
      <c r="W50" s="126"/>
      <c r="X50" s="126"/>
      <c r="Y50" s="126"/>
      <c r="Z50" s="125"/>
      <c r="AA50" s="126"/>
      <c r="AB50" s="126"/>
      <c r="AC50" s="144"/>
      <c r="AD50" s="126"/>
      <c r="AE50" s="126"/>
      <c r="AF50" s="126"/>
      <c r="AG50" s="126"/>
      <c r="AH50" s="125"/>
      <c r="AI50" s="126"/>
      <c r="AJ50" s="126"/>
      <c r="AK50" s="126"/>
      <c r="AL50" s="148"/>
      <c r="AM50" s="149"/>
      <c r="AN50" s="149"/>
      <c r="AO50" s="149"/>
      <c r="AP50" s="148">
        <v>0</v>
      </c>
      <c r="AQ50" s="149">
        <v>2</v>
      </c>
      <c r="AR50" s="149">
        <v>2</v>
      </c>
      <c r="AS50" s="149">
        <v>2</v>
      </c>
      <c r="AT50" s="148"/>
      <c r="AU50" s="149"/>
      <c r="AV50" s="149"/>
      <c r="AW50" s="149"/>
      <c r="AX50" s="148"/>
      <c r="AY50" s="149"/>
      <c r="AZ50" s="149"/>
      <c r="BA50" s="149"/>
      <c r="BB50" s="148">
        <v>0</v>
      </c>
      <c r="BC50" s="149">
        <v>0</v>
      </c>
      <c r="BD50" s="149">
        <v>0</v>
      </c>
      <c r="BE50" s="149">
        <v>2</v>
      </c>
      <c r="BF50" s="148">
        <v>0</v>
      </c>
      <c r="BG50" s="149">
        <v>2</v>
      </c>
      <c r="BH50" s="149">
        <v>2</v>
      </c>
      <c r="BI50" s="149">
        <v>2</v>
      </c>
      <c r="BJ50" s="145"/>
      <c r="BK50" s="146"/>
      <c r="BL50" s="146"/>
      <c r="BM50" s="147"/>
      <c r="BN50" s="148"/>
      <c r="BO50" s="149"/>
      <c r="BP50" s="149"/>
      <c r="BQ50" s="149"/>
      <c r="BR50" s="148"/>
      <c r="BS50" s="149"/>
      <c r="BT50" s="149"/>
      <c r="BU50" s="149"/>
      <c r="BV50" s="741" t="str">
        <f>Punkti!A50</f>
        <v>Nopietni</v>
      </c>
      <c r="BW50" s="127">
        <f>SUM(Punkti!B50:BU50)</f>
        <v>14</v>
      </c>
      <c r="BX50" s="127">
        <f>SUM(Punkti!B51:BU51)</f>
        <v>4</v>
      </c>
    </row>
    <row r="51" spans="1:76" ht="19.5" customHeight="1">
      <c r="A51" s="743"/>
      <c r="B51" s="131"/>
      <c r="C51" s="132"/>
      <c r="D51" s="132"/>
      <c r="E51" s="132"/>
      <c r="F51" s="131"/>
      <c r="G51" s="132"/>
      <c r="H51" s="132"/>
      <c r="I51" s="132"/>
      <c r="J51" s="131"/>
      <c r="K51" s="132"/>
      <c r="L51" s="132"/>
      <c r="M51" s="132"/>
      <c r="N51" s="131"/>
      <c r="O51" s="132"/>
      <c r="P51" s="132"/>
      <c r="Q51" s="132"/>
      <c r="R51" s="131"/>
      <c r="S51" s="132"/>
      <c r="T51" s="132"/>
      <c r="U51" s="132"/>
      <c r="V51" s="131"/>
      <c r="W51" s="132"/>
      <c r="X51" s="132"/>
      <c r="Y51" s="132"/>
      <c r="Z51" s="131"/>
      <c r="AA51" s="132"/>
      <c r="AB51" s="132"/>
      <c r="AC51" s="150"/>
      <c r="AD51" s="132"/>
      <c r="AE51" s="132"/>
      <c r="AF51" s="132"/>
      <c r="AG51" s="132"/>
      <c r="AH51" s="131"/>
      <c r="AI51" s="132"/>
      <c r="AJ51" s="132"/>
      <c r="AK51" s="132"/>
      <c r="AL51" s="151"/>
      <c r="AM51" s="152"/>
      <c r="AN51" s="152"/>
      <c r="AO51" s="152"/>
      <c r="AP51" s="151">
        <v>2</v>
      </c>
      <c r="AQ51" s="152"/>
      <c r="AR51" s="152"/>
      <c r="AS51" s="152"/>
      <c r="AT51" s="151"/>
      <c r="AU51" s="152"/>
      <c r="AV51" s="152"/>
      <c r="AW51" s="152"/>
      <c r="AX51" s="151"/>
      <c r="AY51" s="152"/>
      <c r="AZ51" s="152"/>
      <c r="BA51" s="152"/>
      <c r="BB51" s="151">
        <v>0</v>
      </c>
      <c r="BC51" s="152"/>
      <c r="BD51" s="152"/>
      <c r="BE51" s="152"/>
      <c r="BF51" s="151">
        <v>2</v>
      </c>
      <c r="BG51" s="152"/>
      <c r="BH51" s="152"/>
      <c r="BI51" s="152"/>
      <c r="BJ51" s="151"/>
      <c r="BK51" s="152"/>
      <c r="BL51" s="152"/>
      <c r="BM51" s="153"/>
      <c r="BN51" s="151"/>
      <c r="BO51" s="152"/>
      <c r="BP51" s="152"/>
      <c r="BQ51" s="152"/>
      <c r="BR51" s="151"/>
      <c r="BS51" s="152"/>
      <c r="BT51" s="152"/>
      <c r="BU51" s="152"/>
      <c r="BV51" s="741"/>
      <c r="BW51" s="127"/>
      <c r="BX51" s="127"/>
    </row>
    <row r="52" spans="1:76" ht="19.5" customHeight="1">
      <c r="A52" s="743"/>
      <c r="B52" s="141"/>
      <c r="C52" s="142"/>
      <c r="D52" s="142"/>
      <c r="E52" s="142"/>
      <c r="F52" s="141"/>
      <c r="G52" s="142"/>
      <c r="H52" s="142"/>
      <c r="I52" s="142"/>
      <c r="J52" s="141"/>
      <c r="K52" s="142"/>
      <c r="L52" s="142"/>
      <c r="M52" s="142"/>
      <c r="N52" s="141"/>
      <c r="O52" s="142"/>
      <c r="P52" s="142"/>
      <c r="Q52" s="142"/>
      <c r="R52" s="141"/>
      <c r="S52" s="142"/>
      <c r="T52" s="142"/>
      <c r="U52" s="142"/>
      <c r="V52" s="141"/>
      <c r="W52" s="142"/>
      <c r="X52" s="142"/>
      <c r="Y52" s="154"/>
      <c r="Z52" s="141"/>
      <c r="AA52" s="142"/>
      <c r="AB52" s="142"/>
      <c r="AC52" s="155"/>
      <c r="AD52" s="156"/>
      <c r="AE52" s="156"/>
      <c r="AF52" s="156"/>
      <c r="AG52" s="156"/>
      <c r="AH52" s="141"/>
      <c r="AI52" s="142"/>
      <c r="AJ52" s="142"/>
      <c r="AK52" s="142"/>
      <c r="AL52" s="160"/>
      <c r="AM52" s="161"/>
      <c r="AN52" s="161"/>
      <c r="AO52" s="161"/>
      <c r="AP52" s="160"/>
      <c r="AQ52" s="161"/>
      <c r="AR52" s="161"/>
      <c r="AS52" s="161"/>
      <c r="AT52" s="160"/>
      <c r="AU52" s="161"/>
      <c r="AV52" s="161"/>
      <c r="AW52" s="161"/>
      <c r="AX52" s="160"/>
      <c r="AY52" s="161"/>
      <c r="AZ52" s="161"/>
      <c r="BA52" s="161"/>
      <c r="BB52" s="160"/>
      <c r="BC52" s="161"/>
      <c r="BD52" s="161"/>
      <c r="BE52" s="161"/>
      <c r="BF52" s="160"/>
      <c r="BG52" s="161"/>
      <c r="BH52" s="161"/>
      <c r="BI52" s="161"/>
      <c r="BJ52" s="157"/>
      <c r="BK52" s="158"/>
      <c r="BL52" s="158"/>
      <c r="BM52" s="159"/>
      <c r="BN52" s="160"/>
      <c r="BO52" s="161"/>
      <c r="BP52" s="161"/>
      <c r="BQ52" s="161"/>
      <c r="BR52" s="160"/>
      <c r="BS52" s="161"/>
      <c r="BT52" s="161"/>
      <c r="BU52" s="161"/>
      <c r="BV52" s="741"/>
      <c r="BW52" s="127"/>
      <c r="BX52" s="127"/>
    </row>
    <row r="53" spans="1:76" ht="19.5" customHeight="1">
      <c r="A53" s="743" t="s">
        <v>56</v>
      </c>
      <c r="B53" s="125"/>
      <c r="C53" s="126"/>
      <c r="D53" s="126"/>
      <c r="E53" s="126"/>
      <c r="F53" s="125"/>
      <c r="G53" s="126"/>
      <c r="H53" s="126"/>
      <c r="I53" s="126"/>
      <c r="J53" s="125"/>
      <c r="K53" s="126"/>
      <c r="L53" s="126"/>
      <c r="M53" s="126"/>
      <c r="N53" s="125"/>
      <c r="O53" s="126"/>
      <c r="P53" s="126"/>
      <c r="Q53" s="126"/>
      <c r="R53" s="125"/>
      <c r="S53" s="126"/>
      <c r="T53" s="126"/>
      <c r="U53" s="126"/>
      <c r="V53" s="125"/>
      <c r="W53" s="126"/>
      <c r="X53" s="126"/>
      <c r="Y53" s="126"/>
      <c r="Z53" s="125"/>
      <c r="AA53" s="126"/>
      <c r="AB53" s="126"/>
      <c r="AC53" s="144"/>
      <c r="AD53" s="126"/>
      <c r="AE53" s="126"/>
      <c r="AF53" s="126"/>
      <c r="AG53" s="126"/>
      <c r="AH53" s="125"/>
      <c r="AI53" s="126"/>
      <c r="AJ53" s="126"/>
      <c r="AK53" s="126"/>
      <c r="AL53" s="148">
        <v>0</v>
      </c>
      <c r="AM53" s="149">
        <v>0</v>
      </c>
      <c r="AN53" s="149">
        <v>0</v>
      </c>
      <c r="AO53" s="149">
        <v>0</v>
      </c>
      <c r="AP53" s="148">
        <v>0</v>
      </c>
      <c r="AQ53" s="149">
        <v>0</v>
      </c>
      <c r="AR53" s="149">
        <v>0</v>
      </c>
      <c r="AS53" s="149">
        <v>0</v>
      </c>
      <c r="AT53" s="148">
        <v>2</v>
      </c>
      <c r="AU53" s="149">
        <v>0</v>
      </c>
      <c r="AV53" s="149">
        <v>0</v>
      </c>
      <c r="AW53" s="149">
        <v>0</v>
      </c>
      <c r="AX53" s="148"/>
      <c r="AY53" s="149"/>
      <c r="AZ53" s="149"/>
      <c r="BA53" s="149"/>
      <c r="BB53" s="148"/>
      <c r="BC53" s="149"/>
      <c r="BD53" s="149"/>
      <c r="BE53" s="149"/>
      <c r="BF53" s="148">
        <v>0</v>
      </c>
      <c r="BG53" s="149">
        <v>0</v>
      </c>
      <c r="BH53" s="149">
        <v>0</v>
      </c>
      <c r="BI53" s="149">
        <v>2</v>
      </c>
      <c r="BJ53" s="148"/>
      <c r="BK53" s="149"/>
      <c r="BL53" s="149"/>
      <c r="BM53" s="149"/>
      <c r="BN53" s="145"/>
      <c r="BO53" s="146"/>
      <c r="BP53" s="146"/>
      <c r="BQ53" s="147"/>
      <c r="BR53" s="148"/>
      <c r="BS53" s="149"/>
      <c r="BT53" s="149"/>
      <c r="BU53" s="149"/>
      <c r="BV53" s="741" t="str">
        <f>Punkti!A53</f>
        <v>Lursoft</v>
      </c>
      <c r="BW53" s="127">
        <f>SUM(Punkti!B53:BU53)</f>
        <v>4</v>
      </c>
      <c r="BX53" s="127">
        <f>SUM(Punkti!B54:BU54)</f>
        <v>0</v>
      </c>
    </row>
    <row r="54" spans="1:76" ht="19.5" customHeight="1">
      <c r="A54" s="743"/>
      <c r="B54" s="131"/>
      <c r="C54" s="132"/>
      <c r="D54" s="132"/>
      <c r="E54" s="132"/>
      <c r="F54" s="131"/>
      <c r="G54" s="132"/>
      <c r="H54" s="132"/>
      <c r="I54" s="132"/>
      <c r="J54" s="131"/>
      <c r="K54" s="132"/>
      <c r="L54" s="132"/>
      <c r="M54" s="132"/>
      <c r="N54" s="131"/>
      <c r="O54" s="132"/>
      <c r="P54" s="132"/>
      <c r="Q54" s="132"/>
      <c r="R54" s="131"/>
      <c r="S54" s="132"/>
      <c r="T54" s="132"/>
      <c r="U54" s="132"/>
      <c r="V54" s="131"/>
      <c r="W54" s="132"/>
      <c r="X54" s="132"/>
      <c r="Y54" s="132"/>
      <c r="Z54" s="131"/>
      <c r="AA54" s="132"/>
      <c r="AB54" s="132"/>
      <c r="AC54" s="150"/>
      <c r="AD54" s="132"/>
      <c r="AE54" s="132"/>
      <c r="AF54" s="132"/>
      <c r="AG54" s="132"/>
      <c r="AH54" s="131"/>
      <c r="AI54" s="132"/>
      <c r="AJ54" s="132"/>
      <c r="AK54" s="132"/>
      <c r="AL54" s="151">
        <v>0</v>
      </c>
      <c r="AM54" s="152"/>
      <c r="AN54" s="152"/>
      <c r="AO54" s="152"/>
      <c r="AP54" s="151">
        <v>0</v>
      </c>
      <c r="AQ54" s="152"/>
      <c r="AR54" s="152"/>
      <c r="AS54" s="152"/>
      <c r="AT54" s="151">
        <v>0</v>
      </c>
      <c r="AU54" s="152"/>
      <c r="AV54" s="152"/>
      <c r="AW54" s="152"/>
      <c r="AX54" s="151"/>
      <c r="AY54" s="152"/>
      <c r="AZ54" s="152"/>
      <c r="BA54" s="152"/>
      <c r="BB54" s="151"/>
      <c r="BC54" s="152"/>
      <c r="BD54" s="152"/>
      <c r="BE54" s="152"/>
      <c r="BF54" s="151">
        <v>0</v>
      </c>
      <c r="BG54" s="152"/>
      <c r="BH54" s="152"/>
      <c r="BI54" s="152"/>
      <c r="BJ54" s="151"/>
      <c r="BK54" s="152"/>
      <c r="BL54" s="152"/>
      <c r="BM54" s="152"/>
      <c r="BN54" s="151"/>
      <c r="BO54" s="152"/>
      <c r="BP54" s="152"/>
      <c r="BQ54" s="153"/>
      <c r="BR54" s="151"/>
      <c r="BS54" s="152"/>
      <c r="BT54" s="152"/>
      <c r="BU54" s="152"/>
      <c r="BV54" s="741"/>
      <c r="BW54" s="127"/>
      <c r="BX54" s="127"/>
    </row>
    <row r="55" spans="1:76" ht="19.5" customHeight="1">
      <c r="A55" s="743"/>
      <c r="B55" s="141"/>
      <c r="C55" s="142"/>
      <c r="D55" s="142"/>
      <c r="E55" s="142"/>
      <c r="F55" s="141"/>
      <c r="G55" s="142"/>
      <c r="H55" s="142"/>
      <c r="I55" s="142"/>
      <c r="J55" s="141"/>
      <c r="K55" s="142"/>
      <c r="L55" s="142"/>
      <c r="M55" s="142"/>
      <c r="N55" s="141"/>
      <c r="O55" s="142"/>
      <c r="P55" s="142"/>
      <c r="Q55" s="142"/>
      <c r="R55" s="141"/>
      <c r="S55" s="142"/>
      <c r="T55" s="142"/>
      <c r="U55" s="142"/>
      <c r="V55" s="141"/>
      <c r="W55" s="142"/>
      <c r="X55" s="142"/>
      <c r="Y55" s="154"/>
      <c r="Z55" s="141"/>
      <c r="AA55" s="142"/>
      <c r="AB55" s="142"/>
      <c r="AC55" s="155"/>
      <c r="AD55" s="156"/>
      <c r="AE55" s="156"/>
      <c r="AF55" s="156"/>
      <c r="AG55" s="156"/>
      <c r="AH55" s="141"/>
      <c r="AI55" s="142"/>
      <c r="AJ55" s="142"/>
      <c r="AK55" s="142"/>
      <c r="AL55" s="160"/>
      <c r="AM55" s="161"/>
      <c r="AN55" s="161"/>
      <c r="AO55" s="161"/>
      <c r="AP55" s="160"/>
      <c r="AQ55" s="161"/>
      <c r="AR55" s="161"/>
      <c r="AS55" s="161"/>
      <c r="AT55" s="160"/>
      <c r="AU55" s="161"/>
      <c r="AV55" s="161"/>
      <c r="AW55" s="161"/>
      <c r="AX55" s="160"/>
      <c r="AY55" s="161"/>
      <c r="AZ55" s="161"/>
      <c r="BA55" s="161"/>
      <c r="BB55" s="160"/>
      <c r="BC55" s="161"/>
      <c r="BD55" s="161"/>
      <c r="BE55" s="161"/>
      <c r="BF55" s="160"/>
      <c r="BG55" s="161"/>
      <c r="BH55" s="161"/>
      <c r="BI55" s="161"/>
      <c r="BJ55" s="160"/>
      <c r="BK55" s="161"/>
      <c r="BL55" s="161"/>
      <c r="BM55" s="161"/>
      <c r="BN55" s="157"/>
      <c r="BO55" s="158"/>
      <c r="BP55" s="158"/>
      <c r="BQ55" s="159"/>
      <c r="BR55" s="160"/>
      <c r="BS55" s="161"/>
      <c r="BT55" s="161"/>
      <c r="BU55" s="161"/>
      <c r="BV55" s="741"/>
      <c r="BW55" s="127"/>
      <c r="BX55" s="127"/>
    </row>
    <row r="56" spans="1:76" ht="19.5" customHeight="1">
      <c r="A56" s="743" t="s">
        <v>57</v>
      </c>
      <c r="B56" s="125"/>
      <c r="C56" s="126"/>
      <c r="D56" s="126"/>
      <c r="E56" s="126"/>
      <c r="F56" s="125"/>
      <c r="G56" s="126"/>
      <c r="H56" s="126"/>
      <c r="I56" s="126"/>
      <c r="J56" s="125"/>
      <c r="K56" s="126"/>
      <c r="L56" s="126"/>
      <c r="M56" s="126"/>
      <c r="N56" s="125"/>
      <c r="O56" s="126"/>
      <c r="P56" s="126"/>
      <c r="Q56" s="126"/>
      <c r="R56" s="125"/>
      <c r="S56" s="126"/>
      <c r="T56" s="126"/>
      <c r="U56" s="126"/>
      <c r="V56" s="125"/>
      <c r="W56" s="126"/>
      <c r="X56" s="126"/>
      <c r="Y56" s="126"/>
      <c r="Z56" s="125"/>
      <c r="AA56" s="126"/>
      <c r="AB56" s="126"/>
      <c r="AC56" s="144"/>
      <c r="AD56" s="126"/>
      <c r="AE56" s="126"/>
      <c r="AF56" s="126"/>
      <c r="AG56" s="126"/>
      <c r="AH56" s="125"/>
      <c r="AI56" s="126"/>
      <c r="AJ56" s="126"/>
      <c r="AK56" s="126"/>
      <c r="AL56" s="148">
        <v>0</v>
      </c>
      <c r="AM56" s="149">
        <v>0</v>
      </c>
      <c r="AN56" s="149">
        <v>0</v>
      </c>
      <c r="AO56" s="149">
        <v>0</v>
      </c>
      <c r="AP56" s="148">
        <v>0</v>
      </c>
      <c r="AQ56" s="149">
        <v>0</v>
      </c>
      <c r="AR56" s="149">
        <v>0</v>
      </c>
      <c r="AS56" s="149">
        <v>0</v>
      </c>
      <c r="AT56" s="148"/>
      <c r="AU56" s="149"/>
      <c r="AV56" s="149"/>
      <c r="AW56" s="149"/>
      <c r="AX56" s="148"/>
      <c r="AY56" s="149"/>
      <c r="AZ56" s="149"/>
      <c r="BA56" s="149"/>
      <c r="BB56" s="148">
        <v>0</v>
      </c>
      <c r="BC56" s="149">
        <v>0</v>
      </c>
      <c r="BD56" s="149">
        <v>0</v>
      </c>
      <c r="BE56" s="149">
        <v>2</v>
      </c>
      <c r="BF56" s="148"/>
      <c r="BG56" s="149"/>
      <c r="BH56" s="149"/>
      <c r="BI56" s="149"/>
      <c r="BJ56" s="148"/>
      <c r="BK56" s="149"/>
      <c r="BL56" s="149"/>
      <c r="BM56" s="149"/>
      <c r="BN56" s="148"/>
      <c r="BO56" s="149"/>
      <c r="BP56" s="149"/>
      <c r="BQ56" s="149"/>
      <c r="BR56" s="145"/>
      <c r="BS56" s="146"/>
      <c r="BT56" s="146"/>
      <c r="BU56" s="147"/>
      <c r="BV56" s="741" t="str">
        <f>Punkti!A56</f>
        <v>Molotov</v>
      </c>
      <c r="BW56" s="127">
        <f>SUM(Punkti!B56:BU56)</f>
        <v>2</v>
      </c>
      <c r="BX56" s="127">
        <f>SUM(Punkti!B57:BU57)</f>
        <v>0</v>
      </c>
    </row>
    <row r="57" spans="1:76" ht="19.5" customHeight="1">
      <c r="A57" s="743"/>
      <c r="B57" s="131"/>
      <c r="C57" s="132"/>
      <c r="D57" s="132"/>
      <c r="E57" s="132"/>
      <c r="F57" s="131"/>
      <c r="G57" s="132"/>
      <c r="H57" s="132"/>
      <c r="I57" s="132"/>
      <c r="J57" s="131"/>
      <c r="K57" s="132"/>
      <c r="L57" s="132"/>
      <c r="M57" s="132"/>
      <c r="N57" s="131"/>
      <c r="O57" s="132"/>
      <c r="P57" s="132"/>
      <c r="Q57" s="132"/>
      <c r="R57" s="131"/>
      <c r="S57" s="132"/>
      <c r="T57" s="132"/>
      <c r="U57" s="132"/>
      <c r="V57" s="131"/>
      <c r="W57" s="132"/>
      <c r="X57" s="132"/>
      <c r="Y57" s="132"/>
      <c r="Z57" s="131"/>
      <c r="AA57" s="132"/>
      <c r="AB57" s="132"/>
      <c r="AC57" s="150"/>
      <c r="AD57" s="132"/>
      <c r="AE57" s="132"/>
      <c r="AF57" s="132"/>
      <c r="AG57" s="132"/>
      <c r="AH57" s="131"/>
      <c r="AI57" s="132"/>
      <c r="AJ57" s="132"/>
      <c r="AK57" s="132"/>
      <c r="AL57" s="151">
        <v>0</v>
      </c>
      <c r="AM57" s="152"/>
      <c r="AN57" s="152"/>
      <c r="AO57" s="152"/>
      <c r="AP57" s="151">
        <v>0</v>
      </c>
      <c r="AQ57" s="152"/>
      <c r="AR57" s="152"/>
      <c r="AS57" s="152"/>
      <c r="AT57" s="151"/>
      <c r="AU57" s="152"/>
      <c r="AV57" s="152"/>
      <c r="AW57" s="152"/>
      <c r="AX57" s="151"/>
      <c r="AY57" s="152"/>
      <c r="AZ57" s="152"/>
      <c r="BA57" s="152"/>
      <c r="BB57" s="151">
        <v>0</v>
      </c>
      <c r="BC57" s="152"/>
      <c r="BD57" s="152"/>
      <c r="BE57" s="152"/>
      <c r="BF57" s="151"/>
      <c r="BG57" s="152"/>
      <c r="BH57" s="152"/>
      <c r="BI57" s="152"/>
      <c r="BJ57" s="151"/>
      <c r="BK57" s="152"/>
      <c r="BL57" s="152"/>
      <c r="BM57" s="152"/>
      <c r="BN57" s="151"/>
      <c r="BO57" s="152"/>
      <c r="BP57" s="152"/>
      <c r="BQ57" s="152"/>
      <c r="BR57" s="151"/>
      <c r="BS57" s="152"/>
      <c r="BT57" s="152"/>
      <c r="BU57" s="153"/>
      <c r="BV57" s="741"/>
      <c r="BW57" s="127"/>
      <c r="BX57" s="127"/>
    </row>
    <row r="58" spans="1:76" ht="19.5" customHeight="1">
      <c r="A58" s="743"/>
      <c r="B58" s="141"/>
      <c r="C58" s="142"/>
      <c r="D58" s="142"/>
      <c r="E58" s="142"/>
      <c r="F58" s="141"/>
      <c r="G58" s="142"/>
      <c r="H58" s="142"/>
      <c r="I58" s="142"/>
      <c r="J58" s="141"/>
      <c r="K58" s="142"/>
      <c r="L58" s="142"/>
      <c r="M58" s="142"/>
      <c r="N58" s="141"/>
      <c r="O58" s="142"/>
      <c r="P58" s="142"/>
      <c r="Q58" s="142"/>
      <c r="R58" s="141"/>
      <c r="S58" s="142"/>
      <c r="T58" s="142"/>
      <c r="U58" s="142"/>
      <c r="V58" s="141"/>
      <c r="W58" s="142"/>
      <c r="X58" s="142"/>
      <c r="Y58" s="154"/>
      <c r="Z58" s="141"/>
      <c r="AA58" s="142"/>
      <c r="AB58" s="142"/>
      <c r="AC58" s="155"/>
      <c r="AD58" s="156"/>
      <c r="AE58" s="156"/>
      <c r="AF58" s="156"/>
      <c r="AG58" s="156"/>
      <c r="AH58" s="141"/>
      <c r="AI58" s="142"/>
      <c r="AJ58" s="142"/>
      <c r="AK58" s="142"/>
      <c r="AL58" s="160"/>
      <c r="AM58" s="161"/>
      <c r="AN58" s="161"/>
      <c r="AO58" s="161"/>
      <c r="AP58" s="160"/>
      <c r="AQ58" s="161"/>
      <c r="AR58" s="161"/>
      <c r="AS58" s="161"/>
      <c r="AT58" s="160"/>
      <c r="AU58" s="161"/>
      <c r="AV58" s="161"/>
      <c r="AW58" s="161"/>
      <c r="AX58" s="160"/>
      <c r="AY58" s="161"/>
      <c r="AZ58" s="161"/>
      <c r="BA58" s="161"/>
      <c r="BB58" s="160"/>
      <c r="BC58" s="161"/>
      <c r="BD58" s="161"/>
      <c r="BE58" s="161"/>
      <c r="BF58" s="160"/>
      <c r="BG58" s="161"/>
      <c r="BH58" s="161"/>
      <c r="BI58" s="161"/>
      <c r="BJ58" s="160"/>
      <c r="BK58" s="161"/>
      <c r="BL58" s="161"/>
      <c r="BM58" s="161"/>
      <c r="BN58" s="160"/>
      <c r="BO58" s="161"/>
      <c r="BP58" s="161"/>
      <c r="BQ58" s="161"/>
      <c r="BR58" s="157"/>
      <c r="BS58" s="158"/>
      <c r="BT58" s="158"/>
      <c r="BU58" s="159"/>
      <c r="BV58" s="741"/>
      <c r="BW58" s="127"/>
      <c r="BX58" s="127"/>
    </row>
  </sheetData>
  <sheetProtection selectLockedCells="1" selectUnlockedCells="1"/>
  <mergeCells count="72">
    <mergeCell ref="A50:A52"/>
    <mergeCell ref="BV50:BV52"/>
    <mergeCell ref="A53:A55"/>
    <mergeCell ref="BV53:BV55"/>
    <mergeCell ref="A56:A58"/>
    <mergeCell ref="BV56:BV58"/>
    <mergeCell ref="A41:A43"/>
    <mergeCell ref="BV41:BV43"/>
    <mergeCell ref="A44:A46"/>
    <mergeCell ref="BV44:BV46"/>
    <mergeCell ref="A47:A49"/>
    <mergeCell ref="BV47:BV49"/>
    <mergeCell ref="A32:A34"/>
    <mergeCell ref="BV32:BV34"/>
    <mergeCell ref="A35:A37"/>
    <mergeCell ref="BV35:BV37"/>
    <mergeCell ref="A38:A40"/>
    <mergeCell ref="BV38:BV40"/>
    <mergeCell ref="A23:A25"/>
    <mergeCell ref="BV23:BV25"/>
    <mergeCell ref="A26:A28"/>
    <mergeCell ref="BV26:BV28"/>
    <mergeCell ref="A29:A31"/>
    <mergeCell ref="BV29:BV31"/>
    <mergeCell ref="A14:A16"/>
    <mergeCell ref="BV14:BV16"/>
    <mergeCell ref="A17:A19"/>
    <mergeCell ref="BV17:BV19"/>
    <mergeCell ref="A20:A22"/>
    <mergeCell ref="BV20:BV22"/>
    <mergeCell ref="A5:A7"/>
    <mergeCell ref="BV5:BV7"/>
    <mergeCell ref="A8:A10"/>
    <mergeCell ref="BV8:BV10"/>
    <mergeCell ref="A11:A13"/>
    <mergeCell ref="BV11:BV13"/>
    <mergeCell ref="AX3:BA3"/>
    <mergeCell ref="BB3:BE3"/>
    <mergeCell ref="BF3:BI3"/>
    <mergeCell ref="BJ3:BM3"/>
    <mergeCell ref="BN3:BQ3"/>
    <mergeCell ref="BR3:BU3"/>
    <mergeCell ref="Z3:AC3"/>
    <mergeCell ref="AD3:AG3"/>
    <mergeCell ref="AH3:AK3"/>
    <mergeCell ref="AL3:AO3"/>
    <mergeCell ref="AP3:AS3"/>
    <mergeCell ref="AT3:AW3"/>
    <mergeCell ref="B3:E3"/>
    <mergeCell ref="F3:I3"/>
    <mergeCell ref="J3:M3"/>
    <mergeCell ref="N3:Q3"/>
    <mergeCell ref="R3:U3"/>
    <mergeCell ref="V3:Y3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V2:Y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141"/>
  <sheetViews>
    <sheetView zoomScale="60" zoomScaleNormal="60" zoomScalePageLayoutView="0" workbookViewId="0" topLeftCell="A1">
      <pane xSplit="2" ySplit="3" topLeftCell="D13" activePane="bottomRight" state="frozen"/>
      <selection pane="topLeft" activeCell="A1" sqref="A1"/>
      <selection pane="topRight" activeCell="R1" sqref="R1"/>
      <selection pane="bottomLeft" activeCell="A64" sqref="A64"/>
      <selection pane="bottomRight" activeCell="AL63" sqref="AL63"/>
    </sheetView>
  </sheetViews>
  <sheetFormatPr defaultColWidth="9.140625" defaultRowHeight="12.75"/>
  <cols>
    <col min="1" max="1" width="22.7109375" style="162" customWidth="1"/>
    <col min="2" max="2" width="30.421875" style="162" customWidth="1"/>
    <col min="3" max="4" width="12.7109375" style="163" customWidth="1"/>
    <col min="5" max="5" width="5.8515625" style="163" customWidth="1"/>
    <col min="6" max="6" width="6.421875" style="163" customWidth="1"/>
    <col min="7" max="10" width="5.8515625" style="163" customWidth="1"/>
    <col min="11" max="12" width="6.421875" style="163" customWidth="1"/>
    <col min="13" max="14" width="5.8515625" style="163" customWidth="1"/>
    <col min="15" max="16" width="6.421875" style="163" customWidth="1"/>
    <col min="17" max="18" width="5.8515625" style="163" customWidth="1"/>
    <col min="19" max="20" width="6.421875" style="163" customWidth="1"/>
    <col min="21" max="22" width="5.8515625" style="163" customWidth="1"/>
    <col min="23" max="24" width="6.421875" style="163" customWidth="1"/>
    <col min="25" max="26" width="5.8515625" style="163" customWidth="1"/>
    <col min="27" max="28" width="6.421875" style="163" customWidth="1"/>
    <col min="29" max="30" width="5.8515625" style="163" customWidth="1"/>
    <col min="31" max="32" width="6.421875" style="163" customWidth="1"/>
    <col min="33" max="34" width="5.8515625" style="163" customWidth="1"/>
    <col min="35" max="40" width="6.421875" style="163" customWidth="1"/>
    <col min="41" max="42" width="5.8515625" style="163" customWidth="1"/>
    <col min="43" max="44" width="6.421875" style="163" customWidth="1"/>
    <col min="45" max="46" width="5.8515625" style="163" customWidth="1"/>
    <col min="47" max="48" width="6.421875" style="163" customWidth="1"/>
    <col min="49" max="50" width="5.8515625" style="163" customWidth="1"/>
    <col min="51" max="52" width="6.421875" style="163" customWidth="1"/>
    <col min="53" max="54" width="5.8515625" style="163" customWidth="1"/>
    <col min="55" max="56" width="6.421875" style="163" customWidth="1"/>
    <col min="57" max="58" width="5.8515625" style="163" customWidth="1"/>
    <col min="59" max="60" width="6.421875" style="163" customWidth="1"/>
    <col min="61" max="62" width="5.8515625" style="163" customWidth="1"/>
    <col min="63" max="64" width="6.421875" style="163" customWidth="1"/>
    <col min="65" max="66" width="5.8515625" style="163" customWidth="1"/>
    <col min="67" max="68" width="6.421875" style="163" customWidth="1"/>
    <col min="69" max="70" width="5.8515625" style="163" customWidth="1"/>
    <col min="71" max="76" width="6.421875" style="163" customWidth="1"/>
    <col min="77" max="77" width="9.57421875" style="163" customWidth="1"/>
    <col min="78" max="78" width="8.7109375" style="164" customWidth="1"/>
    <col min="79" max="79" width="21.140625" style="164" customWidth="1"/>
    <col min="80" max="80" width="20.140625" style="164" customWidth="1"/>
    <col min="81" max="81" width="6.28125" style="162" customWidth="1"/>
    <col min="82" max="82" width="24.00390625" style="165" customWidth="1"/>
    <col min="83" max="83" width="9.140625" style="163" customWidth="1"/>
    <col min="84" max="90" width="9.140625" style="164" customWidth="1"/>
    <col min="91" max="91" width="10.7109375" style="163" customWidth="1"/>
    <col min="92" max="16384" width="9.140625" style="164" customWidth="1"/>
  </cols>
  <sheetData>
    <row r="1" spans="1:80" ht="12.75" customHeight="1">
      <c r="A1" s="166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9"/>
      <c r="CA1" s="169"/>
      <c r="CB1" s="170"/>
    </row>
    <row r="2" spans="1:80" ht="27.75" customHeight="1">
      <c r="A2" s="171"/>
      <c r="C2" s="744" t="s">
        <v>58</v>
      </c>
      <c r="D2" s="744"/>
      <c r="E2" s="745" t="str">
        <f>Rezultati!A4</f>
        <v>X X X</v>
      </c>
      <c r="F2" s="745"/>
      <c r="G2" s="745"/>
      <c r="H2" s="745"/>
      <c r="I2" s="746" t="str">
        <f>Rezultati!A13</f>
        <v>Korness</v>
      </c>
      <c r="J2" s="746"/>
      <c r="K2" s="746"/>
      <c r="L2" s="746"/>
      <c r="M2" s="746" t="str">
        <f>Rezultati!A20</f>
        <v>ALDENS Holding</v>
      </c>
      <c r="N2" s="746"/>
      <c r="O2" s="746"/>
      <c r="P2" s="746"/>
      <c r="Q2" s="747" t="str">
        <f>Rezultati!A31</f>
        <v>Amberfish</v>
      </c>
      <c r="R2" s="747"/>
      <c r="S2" s="747"/>
      <c r="T2" s="747"/>
      <c r="U2" s="746" t="str">
        <f>Rezultati!A37</f>
        <v>NB Ledijas</v>
      </c>
      <c r="V2" s="746"/>
      <c r="W2" s="746"/>
      <c r="X2" s="746"/>
      <c r="Y2" s="748" t="str">
        <f>Rezultati!A44</f>
        <v>Sun Ball</v>
      </c>
      <c r="Z2" s="748"/>
      <c r="AA2" s="748"/>
      <c r="AB2" s="748"/>
      <c r="AC2" s="748" t="str">
        <f>Rezultati!A51</f>
        <v>Bowling Sharks</v>
      </c>
      <c r="AD2" s="748"/>
      <c r="AE2" s="748"/>
      <c r="AF2" s="748"/>
      <c r="AG2" s="749" t="str">
        <f>A58</f>
        <v>Wolverine</v>
      </c>
      <c r="AH2" s="749"/>
      <c r="AI2" s="749"/>
      <c r="AJ2" s="749"/>
      <c r="AK2" s="749" t="str">
        <f>A65</f>
        <v>SIB</v>
      </c>
      <c r="AL2" s="749"/>
      <c r="AM2" s="749"/>
      <c r="AN2" s="749"/>
      <c r="AO2" s="749" t="str">
        <f>A72</f>
        <v>VissParBoulingu.lv</v>
      </c>
      <c r="AP2" s="749"/>
      <c r="AQ2" s="749"/>
      <c r="AR2" s="749"/>
      <c r="AS2" s="749" t="str">
        <f>A79</f>
        <v>JBP</v>
      </c>
      <c r="AT2" s="749"/>
      <c r="AU2" s="749"/>
      <c r="AV2" s="749"/>
      <c r="AW2" s="749" t="str">
        <f>A86</f>
        <v>Wii sports resort</v>
      </c>
      <c r="AX2" s="749"/>
      <c r="AY2" s="749"/>
      <c r="AZ2" s="749"/>
      <c r="BA2" s="749" t="str">
        <f>A93</f>
        <v>Team Rocket</v>
      </c>
      <c r="BB2" s="749"/>
      <c r="BC2" s="749"/>
      <c r="BD2" s="749"/>
      <c r="BE2" s="749" t="str">
        <f>A101</f>
        <v>Zaļie Pumpuri</v>
      </c>
      <c r="BF2" s="749"/>
      <c r="BG2" s="749"/>
      <c r="BH2" s="749"/>
      <c r="BI2" s="749" t="str">
        <f>A108</f>
        <v>RTU</v>
      </c>
      <c r="BJ2" s="749"/>
      <c r="BK2" s="749"/>
      <c r="BL2" s="749"/>
      <c r="BM2" s="749" t="str">
        <f>A115</f>
        <v>Nopietni</v>
      </c>
      <c r="BN2" s="749"/>
      <c r="BO2" s="749"/>
      <c r="BP2" s="749"/>
      <c r="BQ2" s="749" t="str">
        <f>A123</f>
        <v>Lursoft</v>
      </c>
      <c r="BR2" s="749"/>
      <c r="BS2" s="749"/>
      <c r="BT2" s="749"/>
      <c r="BU2" s="750" t="str">
        <f>A136</f>
        <v>Molotov</v>
      </c>
      <c r="BV2" s="750"/>
      <c r="BW2" s="750"/>
      <c r="BX2" s="750"/>
      <c r="BY2" s="751" t="s">
        <v>26</v>
      </c>
      <c r="BZ2" s="752" t="s">
        <v>7</v>
      </c>
      <c r="CA2" s="753" t="s">
        <v>59</v>
      </c>
      <c r="CB2" s="754" t="s">
        <v>60</v>
      </c>
    </row>
    <row r="3" spans="1:80" ht="13.5" customHeight="1">
      <c r="A3" s="172" t="s">
        <v>6</v>
      </c>
      <c r="B3" s="173" t="s">
        <v>31</v>
      </c>
      <c r="C3" s="174" t="s">
        <v>61</v>
      </c>
      <c r="D3" s="175" t="s">
        <v>62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7"/>
      <c r="BV3" s="177"/>
      <c r="BW3" s="177"/>
      <c r="BX3" s="177"/>
      <c r="BY3" s="751"/>
      <c r="BZ3" s="751"/>
      <c r="CA3" s="753"/>
      <c r="CB3" s="754"/>
    </row>
    <row r="4" spans="1:91" ht="15">
      <c r="A4" s="178" t="str">
        <f>Punkti!A5</f>
        <v>X X X</v>
      </c>
      <c r="B4" s="179" t="s">
        <v>63</v>
      </c>
      <c r="C4" s="180">
        <v>0</v>
      </c>
      <c r="D4" s="181">
        <f>Rezultati!C4*Rezultati!BZ4</f>
        <v>0</v>
      </c>
      <c r="E4" s="182"/>
      <c r="F4" s="182"/>
      <c r="G4" s="182"/>
      <c r="H4" s="183"/>
      <c r="I4" s="184"/>
      <c r="J4" s="185"/>
      <c r="K4" s="185"/>
      <c r="L4" s="186"/>
      <c r="M4" s="187"/>
      <c r="N4" s="188"/>
      <c r="O4" s="188"/>
      <c r="P4" s="189"/>
      <c r="Q4" s="184"/>
      <c r="R4" s="185"/>
      <c r="S4" s="185"/>
      <c r="T4" s="186"/>
      <c r="U4" s="190"/>
      <c r="V4" s="185"/>
      <c r="W4" s="185"/>
      <c r="X4" s="191"/>
      <c r="Y4" s="184"/>
      <c r="Z4" s="185"/>
      <c r="AA4" s="185"/>
      <c r="AB4" s="186"/>
      <c r="AC4" s="190">
        <v>135</v>
      </c>
      <c r="AD4" s="185">
        <v>144</v>
      </c>
      <c r="AE4" s="185">
        <v>146</v>
      </c>
      <c r="AF4" s="186">
        <v>135</v>
      </c>
      <c r="AG4" s="190"/>
      <c r="AH4" s="185"/>
      <c r="AI4" s="185"/>
      <c r="AJ4" s="186"/>
      <c r="AK4" s="192">
        <v>182</v>
      </c>
      <c r="AL4" s="193">
        <v>142</v>
      </c>
      <c r="AM4" s="193">
        <v>176</v>
      </c>
      <c r="AN4" s="194">
        <v>226</v>
      </c>
      <c r="AO4" s="195"/>
      <c r="AP4" s="196"/>
      <c r="AQ4" s="196"/>
      <c r="AR4" s="197"/>
      <c r="AS4" s="198"/>
      <c r="AT4" s="196"/>
      <c r="AU4" s="196"/>
      <c r="AV4" s="197"/>
      <c r="AW4" s="198"/>
      <c r="AX4" s="196"/>
      <c r="AY4" s="196"/>
      <c r="AZ4" s="197"/>
      <c r="BA4" s="198"/>
      <c r="BB4" s="196"/>
      <c r="BC4" s="196"/>
      <c r="BD4" s="197"/>
      <c r="BE4" s="198"/>
      <c r="BF4" s="196"/>
      <c r="BG4" s="196"/>
      <c r="BH4" s="197"/>
      <c r="BI4" s="198"/>
      <c r="BJ4" s="196"/>
      <c r="BK4" s="196"/>
      <c r="BL4" s="197"/>
      <c r="BM4" s="198"/>
      <c r="BN4" s="196"/>
      <c r="BO4" s="196"/>
      <c r="BP4" s="197"/>
      <c r="BQ4" s="198"/>
      <c r="BR4" s="196"/>
      <c r="BS4" s="196"/>
      <c r="BT4" s="197"/>
      <c r="BU4" s="198"/>
      <c r="BV4" s="196"/>
      <c r="BW4" s="196"/>
      <c r="BX4" s="199"/>
      <c r="BY4" s="200">
        <f>SUM(Rezultati!E4:BT4)</f>
        <v>1286</v>
      </c>
      <c r="BZ4" s="201">
        <f>COUNT(Rezultati!E4:BT4)</f>
        <v>8</v>
      </c>
      <c r="CA4" s="755">
        <f>SUM((Rezultati!BY4+Rezultati!BY5+Rezultati!BY6+BY9+Rezultati!BY7+BY10+Rezultati!BY8+Rezultati!BY11+Rezultati!BY12)/(Rezultati!BZ4+BZ10+BZ9+Rezultati!BZ5+Rezultati!BZ6+Rezultati!BZ7+Rezultati!BZ8+Rezultati!BZ11+Rezultati!BZ12))</f>
        <v>165.91666666666666</v>
      </c>
      <c r="CB4" s="202">
        <f>Rezultati!BY4/Rezultati!BZ4</f>
        <v>160.75</v>
      </c>
      <c r="CC4" s="756" t="str">
        <f>E2</f>
        <v>X X X</v>
      </c>
      <c r="CD4" s="203" t="str">
        <f aca="true" t="shared" si="0" ref="CD4:CD141">B4</f>
        <v>Māris Briedis</v>
      </c>
      <c r="CE4" s="204"/>
      <c r="CF4" s="204"/>
      <c r="CG4" s="204"/>
      <c r="CH4" s="204"/>
      <c r="CI4" s="204"/>
      <c r="CJ4" s="204"/>
      <c r="CK4" s="204"/>
      <c r="CL4" s="204"/>
      <c r="CM4" s="205"/>
    </row>
    <row r="5" spans="1:91" ht="15">
      <c r="A5" s="206" t="s">
        <v>40</v>
      </c>
      <c r="B5" s="207" t="s">
        <v>64</v>
      </c>
      <c r="C5" s="208">
        <v>0</v>
      </c>
      <c r="D5" s="209">
        <f>Rezultati!C5*Rezultati!BZ5</f>
        <v>0</v>
      </c>
      <c r="E5" s="210"/>
      <c r="F5" s="210"/>
      <c r="G5" s="210"/>
      <c r="H5" s="211"/>
      <c r="I5" s="212"/>
      <c r="J5" s="213"/>
      <c r="K5" s="213"/>
      <c r="L5" s="214"/>
      <c r="M5" s="215"/>
      <c r="N5" s="216"/>
      <c r="O5" s="216"/>
      <c r="P5" s="217"/>
      <c r="Q5" s="212"/>
      <c r="R5" s="213"/>
      <c r="S5" s="213"/>
      <c r="T5" s="214"/>
      <c r="U5" s="218"/>
      <c r="V5" s="213"/>
      <c r="W5" s="213"/>
      <c r="X5" s="219"/>
      <c r="Y5" s="212"/>
      <c r="Z5" s="213"/>
      <c r="AA5" s="213"/>
      <c r="AB5" s="214"/>
      <c r="AC5" s="218">
        <v>201</v>
      </c>
      <c r="AD5" s="213">
        <v>160</v>
      </c>
      <c r="AE5" s="213">
        <v>156</v>
      </c>
      <c r="AF5" s="214">
        <v>110</v>
      </c>
      <c r="AG5" s="218"/>
      <c r="AH5" s="213"/>
      <c r="AI5" s="213"/>
      <c r="AJ5" s="214"/>
      <c r="AK5" s="220">
        <v>212</v>
      </c>
      <c r="AL5" s="221">
        <v>227</v>
      </c>
      <c r="AM5" s="221">
        <v>180</v>
      </c>
      <c r="AN5" s="222">
        <v>182</v>
      </c>
      <c r="AO5" s="223"/>
      <c r="AP5" s="224"/>
      <c r="AQ5" s="224"/>
      <c r="AR5" s="225"/>
      <c r="AS5" s="226"/>
      <c r="AT5" s="224"/>
      <c r="AU5" s="224"/>
      <c r="AV5" s="225"/>
      <c r="AW5" s="226"/>
      <c r="AX5" s="224"/>
      <c r="AY5" s="224"/>
      <c r="AZ5" s="225"/>
      <c r="BA5" s="226"/>
      <c r="BB5" s="224"/>
      <c r="BC5" s="224"/>
      <c r="BD5" s="225"/>
      <c r="BE5" s="226"/>
      <c r="BF5" s="224"/>
      <c r="BG5" s="224"/>
      <c r="BH5" s="225"/>
      <c r="BI5" s="226"/>
      <c r="BJ5" s="224"/>
      <c r="BK5" s="224"/>
      <c r="BL5" s="225"/>
      <c r="BM5" s="226"/>
      <c r="BN5" s="224"/>
      <c r="BO5" s="224"/>
      <c r="BP5" s="225"/>
      <c r="BQ5" s="226"/>
      <c r="BR5" s="224"/>
      <c r="BS5" s="224"/>
      <c r="BT5" s="225"/>
      <c r="BU5" s="227"/>
      <c r="BV5" s="228"/>
      <c r="BW5" s="228"/>
      <c r="BX5" s="229"/>
      <c r="BY5" s="230">
        <f>SUM(Rezultati!E5:BT5)</f>
        <v>1428</v>
      </c>
      <c r="BZ5" s="231">
        <f>COUNT(Rezultati!E5:BT5)</f>
        <v>8</v>
      </c>
      <c r="CA5" s="755"/>
      <c r="CB5" s="202">
        <f>Rezultati!BY5/Rezultati!BZ5</f>
        <v>178.5</v>
      </c>
      <c r="CC5" s="756"/>
      <c r="CD5" s="203" t="str">
        <f t="shared" si="0"/>
        <v>Jānis Raņķis</v>
      </c>
      <c r="CE5" s="204"/>
      <c r="CF5" s="204"/>
      <c r="CG5" s="204"/>
      <c r="CH5" s="204"/>
      <c r="CI5" s="204"/>
      <c r="CJ5" s="204"/>
      <c r="CK5" s="204"/>
      <c r="CL5" s="204"/>
      <c r="CM5" s="205"/>
    </row>
    <row r="6" spans="1:91" ht="15">
      <c r="A6" s="232" t="s">
        <v>40</v>
      </c>
      <c r="B6" s="233" t="s">
        <v>65</v>
      </c>
      <c r="C6" s="234">
        <v>0</v>
      </c>
      <c r="D6" s="181">
        <f>Rezultati!C6*Rezultati!BZ6</f>
        <v>0</v>
      </c>
      <c r="E6" s="210"/>
      <c r="F6" s="210"/>
      <c r="G6" s="210"/>
      <c r="H6" s="211"/>
      <c r="I6" s="212"/>
      <c r="J6" s="213"/>
      <c r="K6" s="213"/>
      <c r="L6" s="214"/>
      <c r="M6" s="215"/>
      <c r="N6" s="216"/>
      <c r="O6" s="216"/>
      <c r="P6" s="217"/>
      <c r="Q6" s="212"/>
      <c r="R6" s="213"/>
      <c r="S6" s="213"/>
      <c r="T6" s="214"/>
      <c r="U6" s="218"/>
      <c r="V6" s="213"/>
      <c r="W6" s="213"/>
      <c r="X6" s="219"/>
      <c r="Y6" s="212"/>
      <c r="Z6" s="213"/>
      <c r="AA6" s="213"/>
      <c r="AB6" s="214"/>
      <c r="AC6" s="218">
        <v>159</v>
      </c>
      <c r="AD6" s="213">
        <v>161</v>
      </c>
      <c r="AE6" s="213">
        <v>167</v>
      </c>
      <c r="AF6" s="214">
        <v>141</v>
      </c>
      <c r="AG6" s="218"/>
      <c r="AH6" s="213"/>
      <c r="AI6" s="213"/>
      <c r="AJ6" s="214"/>
      <c r="AK6" s="220">
        <v>126</v>
      </c>
      <c r="AL6" s="221">
        <v>163</v>
      </c>
      <c r="AM6" s="221">
        <v>205</v>
      </c>
      <c r="AN6" s="222">
        <v>146</v>
      </c>
      <c r="AO6" s="223"/>
      <c r="AP6" s="224"/>
      <c r="AQ6" s="224"/>
      <c r="AR6" s="225"/>
      <c r="AS6" s="226"/>
      <c r="AT6" s="224"/>
      <c r="AU6" s="224"/>
      <c r="AV6" s="225"/>
      <c r="AW6" s="226"/>
      <c r="AX6" s="224"/>
      <c r="AY6" s="224"/>
      <c r="AZ6" s="225"/>
      <c r="BA6" s="226"/>
      <c r="BB6" s="224"/>
      <c r="BC6" s="224"/>
      <c r="BD6" s="225"/>
      <c r="BE6" s="226"/>
      <c r="BF6" s="224"/>
      <c r="BG6" s="224"/>
      <c r="BH6" s="225"/>
      <c r="BI6" s="226"/>
      <c r="BJ6" s="224"/>
      <c r="BK6" s="224"/>
      <c r="BL6" s="225"/>
      <c r="BM6" s="226"/>
      <c r="BN6" s="224"/>
      <c r="BO6" s="224"/>
      <c r="BP6" s="225"/>
      <c r="BQ6" s="226"/>
      <c r="BR6" s="224"/>
      <c r="BS6" s="224"/>
      <c r="BT6" s="225"/>
      <c r="BU6" s="227"/>
      <c r="BV6" s="228"/>
      <c r="BW6" s="228"/>
      <c r="BX6" s="229"/>
      <c r="BY6" s="230">
        <f>SUM(Rezultati!E6:BT6)</f>
        <v>1268</v>
      </c>
      <c r="BZ6" s="231">
        <f>COUNT(Rezultati!E6:BT6)</f>
        <v>8</v>
      </c>
      <c r="CA6" s="755"/>
      <c r="CB6" s="202">
        <f>Rezultati!BY6/Rezultati!BZ6</f>
        <v>158.5</v>
      </c>
      <c r="CC6" s="756"/>
      <c r="CD6" s="203" t="str">
        <f t="shared" si="0"/>
        <v>Kaspars Semjonovs</v>
      </c>
      <c r="CE6" s="204"/>
      <c r="CF6" s="204"/>
      <c r="CG6" s="204"/>
      <c r="CH6" s="204"/>
      <c r="CI6" s="204"/>
      <c r="CJ6" s="204"/>
      <c r="CK6" s="204"/>
      <c r="CL6" s="204"/>
      <c r="CM6" s="205"/>
    </row>
    <row r="7" spans="1:91" ht="15">
      <c r="A7" s="235" t="s">
        <v>40</v>
      </c>
      <c r="B7" s="236" t="s">
        <v>66</v>
      </c>
      <c r="C7" s="237">
        <v>8</v>
      </c>
      <c r="D7" s="238">
        <f>Rezultati!C7*Rezultati!BZ7</f>
        <v>0</v>
      </c>
      <c r="E7" s="210"/>
      <c r="F7" s="210"/>
      <c r="G7" s="210"/>
      <c r="H7" s="211"/>
      <c r="I7" s="212"/>
      <c r="J7" s="213"/>
      <c r="K7" s="213"/>
      <c r="L7" s="214"/>
      <c r="M7" s="215"/>
      <c r="N7" s="216"/>
      <c r="O7" s="216"/>
      <c r="P7" s="217"/>
      <c r="Q7" s="212"/>
      <c r="R7" s="213"/>
      <c r="S7" s="213"/>
      <c r="T7" s="214"/>
      <c r="U7" s="218"/>
      <c r="V7" s="213"/>
      <c r="W7" s="213"/>
      <c r="X7" s="219"/>
      <c r="Y7" s="212"/>
      <c r="Z7" s="213"/>
      <c r="AA7" s="213"/>
      <c r="AB7" s="214"/>
      <c r="AC7" s="218"/>
      <c r="AD7" s="213"/>
      <c r="AE7" s="213"/>
      <c r="AF7" s="214"/>
      <c r="AG7" s="218"/>
      <c r="AH7" s="213"/>
      <c r="AI7" s="213"/>
      <c r="AJ7" s="214"/>
      <c r="AK7" s="220"/>
      <c r="AL7" s="221"/>
      <c r="AM7" s="221"/>
      <c r="AN7" s="222"/>
      <c r="AO7" s="223"/>
      <c r="AP7" s="224"/>
      <c r="AQ7" s="224"/>
      <c r="AR7" s="225"/>
      <c r="AS7" s="226"/>
      <c r="AT7" s="224"/>
      <c r="AU7" s="224"/>
      <c r="AV7" s="225"/>
      <c r="AW7" s="226"/>
      <c r="AX7" s="224"/>
      <c r="AY7" s="224"/>
      <c r="AZ7" s="225"/>
      <c r="BA7" s="226"/>
      <c r="BB7" s="224"/>
      <c r="BC7" s="224"/>
      <c r="BD7" s="225"/>
      <c r="BE7" s="226"/>
      <c r="BF7" s="224"/>
      <c r="BG7" s="224"/>
      <c r="BH7" s="225"/>
      <c r="BI7" s="226"/>
      <c r="BJ7" s="224"/>
      <c r="BK7" s="224"/>
      <c r="BL7" s="225"/>
      <c r="BM7" s="226"/>
      <c r="BN7" s="224"/>
      <c r="BO7" s="224"/>
      <c r="BP7" s="225"/>
      <c r="BQ7" s="226"/>
      <c r="BR7" s="224"/>
      <c r="BS7" s="224"/>
      <c r="BT7" s="225"/>
      <c r="BU7" s="227"/>
      <c r="BV7" s="228"/>
      <c r="BW7" s="228"/>
      <c r="BX7" s="229"/>
      <c r="BY7" s="230">
        <f>SUM(Rezultati!E7:BT7)</f>
        <v>0</v>
      </c>
      <c r="BZ7" s="231">
        <f>COUNT(Rezultati!E7:BT7)</f>
        <v>0</v>
      </c>
      <c r="CA7" s="755"/>
      <c r="CB7" s="202" t="e">
        <f>Rezultati!BY7/Rezultati!BZ7-8</f>
        <v>#DIV/0!</v>
      </c>
      <c r="CC7" s="756"/>
      <c r="CD7" s="203" t="str">
        <f t="shared" si="0"/>
        <v>Ilze Raņķe</v>
      </c>
      <c r="CE7" s="204"/>
      <c r="CF7" s="204"/>
      <c r="CG7" s="204"/>
      <c r="CH7" s="204"/>
      <c r="CI7" s="204"/>
      <c r="CJ7" s="204"/>
      <c r="CK7" s="204"/>
      <c r="CL7" s="204"/>
      <c r="CM7" s="205"/>
    </row>
    <row r="8" spans="1:91" ht="15">
      <c r="A8" s="206" t="s">
        <v>40</v>
      </c>
      <c r="B8" s="239"/>
      <c r="C8" s="240">
        <v>0</v>
      </c>
      <c r="D8" s="209">
        <f>Rezultati!C8*Rezultati!BZ8</f>
        <v>0</v>
      </c>
      <c r="E8" s="210"/>
      <c r="F8" s="210"/>
      <c r="G8" s="210"/>
      <c r="H8" s="211"/>
      <c r="I8" s="241"/>
      <c r="J8" s="242"/>
      <c r="K8" s="242"/>
      <c r="L8" s="243"/>
      <c r="M8" s="244"/>
      <c r="N8" s="245"/>
      <c r="O8" s="245"/>
      <c r="P8" s="246"/>
      <c r="Q8" s="247"/>
      <c r="R8" s="245"/>
      <c r="S8" s="245"/>
      <c r="T8" s="248"/>
      <c r="U8" s="249"/>
      <c r="V8" s="250"/>
      <c r="W8" s="250"/>
      <c r="X8" s="251"/>
      <c r="Y8" s="241"/>
      <c r="Z8" s="242"/>
      <c r="AA8" s="242"/>
      <c r="AB8" s="243"/>
      <c r="AC8" s="252"/>
      <c r="AD8" s="242"/>
      <c r="AE8" s="242"/>
      <c r="AF8" s="243"/>
      <c r="AG8" s="252"/>
      <c r="AH8" s="242"/>
      <c r="AI8" s="242"/>
      <c r="AJ8" s="243"/>
      <c r="AK8" s="220"/>
      <c r="AL8" s="221"/>
      <c r="AM8" s="221"/>
      <c r="AN8" s="222"/>
      <c r="AO8" s="253"/>
      <c r="AP8" s="228"/>
      <c r="AQ8" s="228"/>
      <c r="AR8" s="254"/>
      <c r="AS8" s="227"/>
      <c r="AT8" s="228"/>
      <c r="AU8" s="228"/>
      <c r="AV8" s="254"/>
      <c r="AW8" s="227"/>
      <c r="AX8" s="228"/>
      <c r="AY8" s="228"/>
      <c r="AZ8" s="254"/>
      <c r="BA8" s="227"/>
      <c r="BB8" s="228"/>
      <c r="BC8" s="228"/>
      <c r="BD8" s="254"/>
      <c r="BE8" s="227"/>
      <c r="BF8" s="228"/>
      <c r="BG8" s="228"/>
      <c r="BH8" s="254"/>
      <c r="BI8" s="227"/>
      <c r="BJ8" s="228"/>
      <c r="BK8" s="228"/>
      <c r="BL8" s="254"/>
      <c r="BM8" s="227"/>
      <c r="BN8" s="228"/>
      <c r="BO8" s="228"/>
      <c r="BP8" s="254"/>
      <c r="BQ8" s="227"/>
      <c r="BR8" s="228"/>
      <c r="BS8" s="228"/>
      <c r="BT8" s="254"/>
      <c r="BU8" s="227"/>
      <c r="BV8" s="228"/>
      <c r="BW8" s="228"/>
      <c r="BX8" s="229"/>
      <c r="BY8" s="230">
        <f>SUM(Rezultati!E8:BT8)</f>
        <v>0</v>
      </c>
      <c r="BZ8" s="231">
        <f>COUNT(Rezultati!E8:BT8)</f>
        <v>0</v>
      </c>
      <c r="CA8" s="755"/>
      <c r="CB8" s="202" t="e">
        <f>Rezultati!BY8/Rezultati!BZ8</f>
        <v>#DIV/0!</v>
      </c>
      <c r="CC8" s="756"/>
      <c r="CD8" s="203">
        <f t="shared" si="0"/>
        <v>0</v>
      </c>
      <c r="CE8" s="204"/>
      <c r="CF8" s="204"/>
      <c r="CG8" s="204"/>
      <c r="CH8" s="204"/>
      <c r="CI8" s="204"/>
      <c r="CJ8" s="204"/>
      <c r="CK8" s="204"/>
      <c r="CL8" s="204"/>
      <c r="CM8" s="205"/>
    </row>
    <row r="9" spans="1:91" ht="15">
      <c r="A9" s="206" t="s">
        <v>40</v>
      </c>
      <c r="B9" s="239"/>
      <c r="C9" s="240">
        <v>0</v>
      </c>
      <c r="D9" s="209">
        <f>Rezultati!C9*Rezultati!BZ9</f>
        <v>0</v>
      </c>
      <c r="E9" s="210"/>
      <c r="F9" s="210"/>
      <c r="G9" s="210"/>
      <c r="H9" s="211"/>
      <c r="I9" s="241"/>
      <c r="J9" s="242"/>
      <c r="K9" s="242"/>
      <c r="L9" s="243"/>
      <c r="M9" s="244"/>
      <c r="N9" s="245"/>
      <c r="O9" s="245"/>
      <c r="P9" s="246"/>
      <c r="Q9" s="247"/>
      <c r="R9" s="245"/>
      <c r="S9" s="245"/>
      <c r="T9" s="248"/>
      <c r="U9" s="249"/>
      <c r="V9" s="250"/>
      <c r="W9" s="250"/>
      <c r="X9" s="251"/>
      <c r="Y9" s="241"/>
      <c r="Z9" s="242"/>
      <c r="AA9" s="242"/>
      <c r="AB9" s="243"/>
      <c r="AC9" s="252"/>
      <c r="AD9" s="242"/>
      <c r="AE9" s="242"/>
      <c r="AF9" s="243"/>
      <c r="AG9" s="252"/>
      <c r="AH9" s="242"/>
      <c r="AI9" s="242"/>
      <c r="AJ9" s="243"/>
      <c r="AK9" s="220"/>
      <c r="AL9" s="221"/>
      <c r="AM9" s="221"/>
      <c r="AN9" s="222"/>
      <c r="AO9" s="253"/>
      <c r="AP9" s="228"/>
      <c r="AQ9" s="228"/>
      <c r="AR9" s="254"/>
      <c r="AS9" s="227"/>
      <c r="AT9" s="228"/>
      <c r="AU9" s="228"/>
      <c r="AV9" s="254"/>
      <c r="AW9" s="227"/>
      <c r="AX9" s="228"/>
      <c r="AY9" s="228"/>
      <c r="AZ9" s="254"/>
      <c r="BA9" s="227"/>
      <c r="BB9" s="228"/>
      <c r="BC9" s="228"/>
      <c r="BD9" s="254"/>
      <c r="BE9" s="227"/>
      <c r="BF9" s="228"/>
      <c r="BG9" s="228"/>
      <c r="BH9" s="254"/>
      <c r="BI9" s="227"/>
      <c r="BJ9" s="228"/>
      <c r="BK9" s="228"/>
      <c r="BL9" s="254"/>
      <c r="BM9" s="227"/>
      <c r="BN9" s="228"/>
      <c r="BO9" s="228"/>
      <c r="BP9" s="254"/>
      <c r="BQ9" s="227"/>
      <c r="BR9" s="228"/>
      <c r="BS9" s="228"/>
      <c r="BT9" s="254"/>
      <c r="BU9" s="227"/>
      <c r="BV9" s="228"/>
      <c r="BW9" s="228"/>
      <c r="BX9" s="229"/>
      <c r="BY9" s="230">
        <f>SUM(Rezultati!E9:BT9)</f>
        <v>0</v>
      </c>
      <c r="BZ9" s="231">
        <f>COUNT(Rezultati!E9:BT9)</f>
        <v>0</v>
      </c>
      <c r="CA9" s="755"/>
      <c r="CB9" s="202" t="e">
        <f>Rezultati!BY9/Rezultati!BZ9</f>
        <v>#DIV/0!</v>
      </c>
      <c r="CC9" s="756"/>
      <c r="CD9" s="203">
        <f t="shared" si="0"/>
        <v>0</v>
      </c>
      <c r="CE9" s="204"/>
      <c r="CF9" s="204"/>
      <c r="CG9" s="204"/>
      <c r="CH9" s="204"/>
      <c r="CI9" s="204"/>
      <c r="CJ9" s="204"/>
      <c r="CK9" s="204"/>
      <c r="CL9" s="204"/>
      <c r="CM9" s="205"/>
    </row>
    <row r="10" spans="1:91" ht="15">
      <c r="A10" s="206" t="s">
        <v>40</v>
      </c>
      <c r="B10" s="239"/>
      <c r="C10" s="240">
        <v>0</v>
      </c>
      <c r="D10" s="209">
        <f>Rezultati!C10*Rezultati!BZ10</f>
        <v>0</v>
      </c>
      <c r="E10" s="210"/>
      <c r="F10" s="210"/>
      <c r="G10" s="210"/>
      <c r="H10" s="211"/>
      <c r="I10" s="241"/>
      <c r="J10" s="242"/>
      <c r="K10" s="242"/>
      <c r="L10" s="243"/>
      <c r="M10" s="244"/>
      <c r="N10" s="245"/>
      <c r="O10" s="245"/>
      <c r="P10" s="246"/>
      <c r="Q10" s="247"/>
      <c r="R10" s="245"/>
      <c r="S10" s="245"/>
      <c r="T10" s="248"/>
      <c r="U10" s="249"/>
      <c r="V10" s="250"/>
      <c r="W10" s="250"/>
      <c r="X10" s="251"/>
      <c r="Y10" s="241"/>
      <c r="Z10" s="242"/>
      <c r="AA10" s="242"/>
      <c r="AB10" s="243"/>
      <c r="AC10" s="252"/>
      <c r="AD10" s="242"/>
      <c r="AE10" s="242"/>
      <c r="AF10" s="243"/>
      <c r="AG10" s="252"/>
      <c r="AH10" s="242"/>
      <c r="AI10" s="242"/>
      <c r="AJ10" s="243"/>
      <c r="AK10" s="220"/>
      <c r="AL10" s="221"/>
      <c r="AM10" s="221"/>
      <c r="AN10" s="222"/>
      <c r="AO10" s="253"/>
      <c r="AP10" s="228"/>
      <c r="AQ10" s="228"/>
      <c r="AR10" s="254"/>
      <c r="AS10" s="227"/>
      <c r="AT10" s="228"/>
      <c r="AU10" s="228"/>
      <c r="AV10" s="254"/>
      <c r="AW10" s="227"/>
      <c r="AX10" s="228"/>
      <c r="AY10" s="228"/>
      <c r="AZ10" s="254"/>
      <c r="BA10" s="227"/>
      <c r="BB10" s="228"/>
      <c r="BC10" s="228"/>
      <c r="BD10" s="254"/>
      <c r="BE10" s="227"/>
      <c r="BF10" s="228"/>
      <c r="BG10" s="228"/>
      <c r="BH10" s="254"/>
      <c r="BI10" s="227"/>
      <c r="BJ10" s="228"/>
      <c r="BK10" s="228"/>
      <c r="BL10" s="254"/>
      <c r="BM10" s="227"/>
      <c r="BN10" s="228"/>
      <c r="BO10" s="228"/>
      <c r="BP10" s="254"/>
      <c r="BQ10" s="227"/>
      <c r="BR10" s="228"/>
      <c r="BS10" s="228"/>
      <c r="BT10" s="254"/>
      <c r="BU10" s="227"/>
      <c r="BV10" s="228"/>
      <c r="BW10" s="228"/>
      <c r="BX10" s="229"/>
      <c r="BY10" s="230">
        <f>SUM(Rezultati!E10:BT10)</f>
        <v>0</v>
      </c>
      <c r="BZ10" s="231">
        <f>COUNT(Rezultati!E10:BT10)</f>
        <v>0</v>
      </c>
      <c r="CA10" s="755"/>
      <c r="CB10" s="202" t="e">
        <f>Rezultati!BY10/Rezultati!BZ10</f>
        <v>#DIV/0!</v>
      </c>
      <c r="CC10" s="756"/>
      <c r="CD10" s="203">
        <f t="shared" si="0"/>
        <v>0</v>
      </c>
      <c r="CE10" s="204"/>
      <c r="CF10" s="204"/>
      <c r="CG10" s="204"/>
      <c r="CH10" s="204"/>
      <c r="CI10" s="204"/>
      <c r="CJ10" s="204"/>
      <c r="CK10" s="204"/>
      <c r="CL10" s="204"/>
      <c r="CM10" s="205"/>
    </row>
    <row r="11" spans="1:91" ht="15">
      <c r="A11" s="232" t="s">
        <v>40</v>
      </c>
      <c r="B11" s="255"/>
      <c r="C11" s="256">
        <v>0</v>
      </c>
      <c r="D11" s="181">
        <f>Rezultati!C11*Rezultati!BZ11</f>
        <v>0</v>
      </c>
      <c r="E11" s="210"/>
      <c r="F11" s="210"/>
      <c r="G11" s="210"/>
      <c r="H11" s="211"/>
      <c r="I11" s="241"/>
      <c r="J11" s="242"/>
      <c r="K11" s="242"/>
      <c r="L11" s="243"/>
      <c r="M11" s="244"/>
      <c r="N11" s="245"/>
      <c r="O11" s="245"/>
      <c r="P11" s="246"/>
      <c r="Q11" s="247"/>
      <c r="R11" s="245"/>
      <c r="S11" s="245"/>
      <c r="T11" s="248"/>
      <c r="U11" s="252"/>
      <c r="V11" s="242"/>
      <c r="W11" s="242"/>
      <c r="X11" s="257"/>
      <c r="Y11" s="241"/>
      <c r="Z11" s="242"/>
      <c r="AA11" s="242"/>
      <c r="AB11" s="243"/>
      <c r="AC11" s="252"/>
      <c r="AD11" s="242"/>
      <c r="AE11" s="242"/>
      <c r="AF11" s="243"/>
      <c r="AG11" s="252"/>
      <c r="AH11" s="242"/>
      <c r="AI11" s="242"/>
      <c r="AJ11" s="243"/>
      <c r="AK11" s="220"/>
      <c r="AL11" s="221"/>
      <c r="AM11" s="221"/>
      <c r="AN11" s="222"/>
      <c r="AO11" s="253"/>
      <c r="AP11" s="228"/>
      <c r="AQ11" s="228"/>
      <c r="AR11" s="254"/>
      <c r="AS11" s="227"/>
      <c r="AT11" s="228"/>
      <c r="AU11" s="228"/>
      <c r="AV11" s="254"/>
      <c r="AW11" s="227"/>
      <c r="AX11" s="228"/>
      <c r="AY11" s="228"/>
      <c r="AZ11" s="254"/>
      <c r="BA11" s="227"/>
      <c r="BB11" s="228"/>
      <c r="BC11" s="228"/>
      <c r="BD11" s="254"/>
      <c r="BE11" s="227"/>
      <c r="BF11" s="228"/>
      <c r="BG11" s="228"/>
      <c r="BH11" s="254"/>
      <c r="BI11" s="227"/>
      <c r="BJ11" s="228"/>
      <c r="BK11" s="228"/>
      <c r="BL11" s="254"/>
      <c r="BM11" s="227"/>
      <c r="BN11" s="228"/>
      <c r="BO11" s="228"/>
      <c r="BP11" s="254"/>
      <c r="BQ11" s="227"/>
      <c r="BR11" s="228"/>
      <c r="BS11" s="228"/>
      <c r="BT11" s="254"/>
      <c r="BU11" s="227"/>
      <c r="BV11" s="228"/>
      <c r="BW11" s="228"/>
      <c r="BX11" s="229"/>
      <c r="BY11" s="230">
        <f>SUM(Rezultati!E11:BT11)</f>
        <v>0</v>
      </c>
      <c r="BZ11" s="231">
        <f>COUNT(Rezultati!E11:BT11)</f>
        <v>0</v>
      </c>
      <c r="CA11" s="755"/>
      <c r="CB11" s="202" t="e">
        <f>Rezultati!BY11/Rezultati!BZ11</f>
        <v>#DIV/0!</v>
      </c>
      <c r="CC11" s="756"/>
      <c r="CD11" s="203">
        <f t="shared" si="0"/>
        <v>0</v>
      </c>
      <c r="CE11" s="204"/>
      <c r="CF11" s="204"/>
      <c r="CG11" s="204"/>
      <c r="CH11" s="204"/>
      <c r="CI11" s="204"/>
      <c r="CJ11" s="204"/>
      <c r="CK11" s="204"/>
      <c r="CL11" s="204"/>
      <c r="CM11" s="205"/>
    </row>
    <row r="12" spans="1:91" ht="15">
      <c r="A12" s="232" t="s">
        <v>40</v>
      </c>
      <c r="B12" s="258"/>
      <c r="C12" s="259">
        <v>0</v>
      </c>
      <c r="D12" s="260">
        <f>Rezultati!C12*Rezultati!BZ12</f>
        <v>0</v>
      </c>
      <c r="E12" s="210"/>
      <c r="F12" s="210"/>
      <c r="G12" s="210"/>
      <c r="H12" s="211"/>
      <c r="I12" s="261"/>
      <c r="J12" s="262"/>
      <c r="K12" s="262"/>
      <c r="L12" s="263"/>
      <c r="M12" s="264"/>
      <c r="N12" s="265"/>
      <c r="O12" s="265"/>
      <c r="P12" s="266"/>
      <c r="Q12" s="267"/>
      <c r="R12" s="265"/>
      <c r="S12" s="265"/>
      <c r="T12" s="268"/>
      <c r="U12" s="269"/>
      <c r="V12" s="270"/>
      <c r="W12" s="270"/>
      <c r="X12" s="271"/>
      <c r="Y12" s="272"/>
      <c r="Z12" s="262"/>
      <c r="AA12" s="262"/>
      <c r="AB12" s="273"/>
      <c r="AC12" s="272"/>
      <c r="AD12" s="262"/>
      <c r="AE12" s="262"/>
      <c r="AF12" s="273"/>
      <c r="AG12" s="272"/>
      <c r="AH12" s="262"/>
      <c r="AI12" s="262"/>
      <c r="AJ12" s="263"/>
      <c r="AK12" s="274"/>
      <c r="AL12" s="275"/>
      <c r="AM12" s="275"/>
      <c r="AN12" s="276"/>
      <c r="AO12" s="277"/>
      <c r="AP12" s="278"/>
      <c r="AQ12" s="278"/>
      <c r="AR12" s="279"/>
      <c r="AS12" s="280"/>
      <c r="AT12" s="278"/>
      <c r="AU12" s="278"/>
      <c r="AV12" s="279"/>
      <c r="AW12" s="280"/>
      <c r="AX12" s="278"/>
      <c r="AY12" s="278"/>
      <c r="AZ12" s="279"/>
      <c r="BA12" s="280"/>
      <c r="BB12" s="278"/>
      <c r="BC12" s="278"/>
      <c r="BD12" s="279"/>
      <c r="BE12" s="280"/>
      <c r="BF12" s="278"/>
      <c r="BG12" s="278"/>
      <c r="BH12" s="279"/>
      <c r="BI12" s="280"/>
      <c r="BJ12" s="278"/>
      <c r="BK12" s="278"/>
      <c r="BL12" s="279"/>
      <c r="BM12" s="280"/>
      <c r="BN12" s="278"/>
      <c r="BO12" s="278"/>
      <c r="BP12" s="279"/>
      <c r="BQ12" s="280"/>
      <c r="BR12" s="278"/>
      <c r="BS12" s="278"/>
      <c r="BT12" s="279"/>
      <c r="BU12" s="281"/>
      <c r="BV12" s="282"/>
      <c r="BW12" s="282"/>
      <c r="BX12" s="283"/>
      <c r="BY12" s="284">
        <f>SUM(Rezultati!E12:BT12)</f>
        <v>0</v>
      </c>
      <c r="BZ12" s="285">
        <f>COUNT(Rezultati!E12:BT12)</f>
        <v>0</v>
      </c>
      <c r="CA12" s="755"/>
      <c r="CB12" s="202" t="e">
        <f>Rezultati!BY12/Rezultati!BZ12</f>
        <v>#DIV/0!</v>
      </c>
      <c r="CC12" s="756"/>
      <c r="CD12" s="203">
        <f t="shared" si="0"/>
        <v>0</v>
      </c>
      <c r="CE12" s="204"/>
      <c r="CF12" s="204"/>
      <c r="CG12" s="204"/>
      <c r="CH12" s="204"/>
      <c r="CI12" s="204"/>
      <c r="CJ12" s="204"/>
      <c r="CK12" s="204"/>
      <c r="CL12" s="204"/>
      <c r="CM12" s="205"/>
    </row>
    <row r="13" spans="1:91" ht="15">
      <c r="A13" s="286" t="str">
        <f>Punkti!A8</f>
        <v>Korness</v>
      </c>
      <c r="B13" s="179" t="s">
        <v>67</v>
      </c>
      <c r="C13" s="180">
        <v>0</v>
      </c>
      <c r="D13" s="287">
        <f>Rezultati!C13*Rezultati!BZ13</f>
        <v>0</v>
      </c>
      <c r="E13" s="288"/>
      <c r="F13" s="289"/>
      <c r="G13" s="289"/>
      <c r="H13" s="290"/>
      <c r="I13" s="291"/>
      <c r="J13" s="182"/>
      <c r="K13" s="182"/>
      <c r="L13" s="182"/>
      <c r="M13" s="192"/>
      <c r="N13" s="193"/>
      <c r="O13" s="193"/>
      <c r="P13" s="194"/>
      <c r="Q13" s="292">
        <v>173</v>
      </c>
      <c r="R13" s="193">
        <v>141</v>
      </c>
      <c r="S13" s="193">
        <v>187</v>
      </c>
      <c r="T13" s="293">
        <v>157</v>
      </c>
      <c r="U13" s="192"/>
      <c r="V13" s="193"/>
      <c r="W13" s="193"/>
      <c r="X13" s="194"/>
      <c r="Y13" s="292">
        <v>171</v>
      </c>
      <c r="Z13" s="193">
        <v>185</v>
      </c>
      <c r="AA13" s="193">
        <v>168</v>
      </c>
      <c r="AB13" s="293">
        <v>220</v>
      </c>
      <c r="AC13" s="192">
        <v>143</v>
      </c>
      <c r="AD13" s="193">
        <v>190</v>
      </c>
      <c r="AE13" s="193">
        <v>171</v>
      </c>
      <c r="AF13" s="293">
        <v>147</v>
      </c>
      <c r="AG13" s="192"/>
      <c r="AH13" s="193"/>
      <c r="AI13" s="193"/>
      <c r="AJ13" s="293"/>
      <c r="AK13" s="192"/>
      <c r="AL13" s="193"/>
      <c r="AM13" s="193"/>
      <c r="AN13" s="194"/>
      <c r="AO13" s="294"/>
      <c r="AP13" s="295"/>
      <c r="AQ13" s="295"/>
      <c r="AR13" s="296"/>
      <c r="AS13" s="297"/>
      <c r="AT13" s="295"/>
      <c r="AU13" s="295"/>
      <c r="AV13" s="296"/>
      <c r="AW13" s="297"/>
      <c r="AX13" s="295"/>
      <c r="AY13" s="295"/>
      <c r="AZ13" s="296"/>
      <c r="BA13" s="297"/>
      <c r="BB13" s="295"/>
      <c r="BC13" s="295"/>
      <c r="BD13" s="296"/>
      <c r="BE13" s="297"/>
      <c r="BF13" s="295"/>
      <c r="BG13" s="295"/>
      <c r="BH13" s="296"/>
      <c r="BI13" s="297"/>
      <c r="BJ13" s="295"/>
      <c r="BK13" s="295"/>
      <c r="BL13" s="296"/>
      <c r="BM13" s="297"/>
      <c r="BN13" s="295"/>
      <c r="BO13" s="295"/>
      <c r="BP13" s="296"/>
      <c r="BQ13" s="297"/>
      <c r="BR13" s="295"/>
      <c r="BS13" s="295"/>
      <c r="BT13" s="296"/>
      <c r="BU13" s="298"/>
      <c r="BV13" s="299"/>
      <c r="BW13" s="299"/>
      <c r="BX13" s="300"/>
      <c r="BY13" s="200">
        <f>SUM(Rezultati!E13:BT13)</f>
        <v>2053</v>
      </c>
      <c r="BZ13" s="201">
        <f>COUNT(Rezultati!E13:BT13)</f>
        <v>12</v>
      </c>
      <c r="CA13" s="755">
        <f>SUM((Rezultati!BY13+Rezultati!BY14+Rezultati!BY15+Rezultati!BY16+Rezultati!BY17+Rezultati!BY18+Rezultati!BY19)/(Rezultati!BZ13+Rezultati!BZ14+Rezultati!BZ15+Rezultati!BZ16+Rezultati!BZ17+Rezultati!BZ18+Rezultati!BZ19))</f>
        <v>171.36111111111111</v>
      </c>
      <c r="CB13" s="301">
        <f>Rezultati!BY13/Rezultati!BZ13</f>
        <v>171.08333333333334</v>
      </c>
      <c r="CC13" s="756" t="str">
        <f>I2</f>
        <v>Korness</v>
      </c>
      <c r="CD13" s="203" t="str">
        <f t="shared" si="0"/>
        <v>Valdis Skudra</v>
      </c>
      <c r="CE13" s="204"/>
      <c r="CF13" s="204"/>
      <c r="CG13" s="204"/>
      <c r="CH13" s="204"/>
      <c r="CI13" s="204"/>
      <c r="CJ13" s="204"/>
      <c r="CK13" s="204"/>
      <c r="CL13" s="204"/>
      <c r="CM13" s="205"/>
    </row>
    <row r="14" spans="1:91" ht="15">
      <c r="A14" s="235" t="s">
        <v>41</v>
      </c>
      <c r="B14" s="236"/>
      <c r="C14" s="302">
        <v>8</v>
      </c>
      <c r="D14" s="238">
        <f>Rezultati!C14*Rezultati!BZ14</f>
        <v>0</v>
      </c>
      <c r="E14" s="303"/>
      <c r="F14" s="304"/>
      <c r="G14" s="304"/>
      <c r="H14" s="305"/>
      <c r="I14" s="306"/>
      <c r="J14" s="210"/>
      <c r="K14" s="210"/>
      <c r="L14" s="210"/>
      <c r="M14" s="307"/>
      <c r="N14" s="308"/>
      <c r="O14" s="308"/>
      <c r="P14" s="309"/>
      <c r="Q14" s="310"/>
      <c r="R14" s="308"/>
      <c r="S14" s="308"/>
      <c r="T14" s="311"/>
      <c r="U14" s="307"/>
      <c r="V14" s="308"/>
      <c r="W14" s="308"/>
      <c r="X14" s="309"/>
      <c r="Y14" s="310"/>
      <c r="Z14" s="308"/>
      <c r="AA14" s="308"/>
      <c r="AB14" s="311"/>
      <c r="AC14" s="307"/>
      <c r="AD14" s="308"/>
      <c r="AE14" s="308"/>
      <c r="AF14" s="311"/>
      <c r="AG14" s="307"/>
      <c r="AH14" s="308"/>
      <c r="AI14" s="308"/>
      <c r="AJ14" s="311"/>
      <c r="AK14" s="220"/>
      <c r="AL14" s="221"/>
      <c r="AM14" s="221"/>
      <c r="AN14" s="222"/>
      <c r="AO14" s="312"/>
      <c r="AP14" s="299"/>
      <c r="AQ14" s="299"/>
      <c r="AR14" s="313"/>
      <c r="AS14" s="298"/>
      <c r="AT14" s="299"/>
      <c r="AU14" s="299"/>
      <c r="AV14" s="313"/>
      <c r="AW14" s="298"/>
      <c r="AX14" s="299"/>
      <c r="AY14" s="299"/>
      <c r="AZ14" s="313"/>
      <c r="BA14" s="298"/>
      <c r="BB14" s="299"/>
      <c r="BC14" s="299"/>
      <c r="BD14" s="313"/>
      <c r="BE14" s="298"/>
      <c r="BF14" s="299"/>
      <c r="BG14" s="299"/>
      <c r="BH14" s="313"/>
      <c r="BI14" s="298"/>
      <c r="BJ14" s="299"/>
      <c r="BK14" s="299"/>
      <c r="BL14" s="313"/>
      <c r="BM14" s="298"/>
      <c r="BN14" s="299"/>
      <c r="BO14" s="299"/>
      <c r="BP14" s="313"/>
      <c r="BQ14" s="298"/>
      <c r="BR14" s="299"/>
      <c r="BS14" s="299"/>
      <c r="BT14" s="313"/>
      <c r="BU14" s="314"/>
      <c r="BV14" s="315"/>
      <c r="BW14" s="315"/>
      <c r="BX14" s="316"/>
      <c r="BY14" s="230">
        <f>SUM(Rezultati!E14:BT14)</f>
        <v>0</v>
      </c>
      <c r="BZ14" s="231">
        <f>COUNT(Rezultati!E14:BT14)</f>
        <v>0</v>
      </c>
      <c r="CA14" s="755"/>
      <c r="CB14" s="301" t="e">
        <f>Rezultati!BY14/Rezultati!BZ14-8</f>
        <v>#DIV/0!</v>
      </c>
      <c r="CC14" s="756"/>
      <c r="CD14" s="203">
        <f t="shared" si="0"/>
        <v>0</v>
      </c>
      <c r="CE14" s="204"/>
      <c r="CF14" s="204"/>
      <c r="CG14" s="204"/>
      <c r="CH14" s="204"/>
      <c r="CI14" s="204"/>
      <c r="CJ14" s="204"/>
      <c r="CK14" s="204"/>
      <c r="CL14" s="204"/>
      <c r="CM14" s="205"/>
    </row>
    <row r="15" spans="1:91" ht="15">
      <c r="A15" s="232" t="s">
        <v>41</v>
      </c>
      <c r="B15" s="239" t="s">
        <v>68</v>
      </c>
      <c r="C15" s="234">
        <v>0</v>
      </c>
      <c r="D15" s="181">
        <f>Rezultati!C15*Rezultati!BZ15</f>
        <v>0</v>
      </c>
      <c r="E15" s="303"/>
      <c r="F15" s="304"/>
      <c r="G15" s="304"/>
      <c r="H15" s="305"/>
      <c r="I15" s="306"/>
      <c r="J15" s="210"/>
      <c r="K15" s="210"/>
      <c r="L15" s="210"/>
      <c r="M15" s="307"/>
      <c r="N15" s="308"/>
      <c r="O15" s="308"/>
      <c r="P15" s="309"/>
      <c r="Q15" s="310">
        <v>189</v>
      </c>
      <c r="R15" s="308">
        <v>158</v>
      </c>
      <c r="S15" s="308">
        <v>157</v>
      </c>
      <c r="T15" s="311">
        <v>189</v>
      </c>
      <c r="U15" s="307"/>
      <c r="V15" s="308"/>
      <c r="W15" s="308"/>
      <c r="X15" s="309"/>
      <c r="Y15" s="310">
        <v>180</v>
      </c>
      <c r="Z15" s="308">
        <v>170</v>
      </c>
      <c r="AA15" s="308">
        <v>181</v>
      </c>
      <c r="AB15" s="311">
        <v>167</v>
      </c>
      <c r="AC15" s="307">
        <v>179</v>
      </c>
      <c r="AD15" s="308">
        <v>171</v>
      </c>
      <c r="AE15" s="308">
        <v>144</v>
      </c>
      <c r="AF15" s="311">
        <v>192</v>
      </c>
      <c r="AG15" s="307"/>
      <c r="AH15" s="308"/>
      <c r="AI15" s="308"/>
      <c r="AJ15" s="311"/>
      <c r="AK15" s="220"/>
      <c r="AL15" s="221"/>
      <c r="AM15" s="221"/>
      <c r="AN15" s="222"/>
      <c r="AO15" s="312"/>
      <c r="AP15" s="299"/>
      <c r="AQ15" s="299"/>
      <c r="AR15" s="313"/>
      <c r="AS15" s="298"/>
      <c r="AT15" s="299"/>
      <c r="AU15" s="299"/>
      <c r="AV15" s="313"/>
      <c r="AW15" s="298"/>
      <c r="AX15" s="299"/>
      <c r="AY15" s="299"/>
      <c r="AZ15" s="313"/>
      <c r="BA15" s="298"/>
      <c r="BB15" s="299"/>
      <c r="BC15" s="299"/>
      <c r="BD15" s="313"/>
      <c r="BE15" s="298"/>
      <c r="BF15" s="299"/>
      <c r="BG15" s="299"/>
      <c r="BH15" s="313"/>
      <c r="BI15" s="298"/>
      <c r="BJ15" s="299"/>
      <c r="BK15" s="299"/>
      <c r="BL15" s="313"/>
      <c r="BM15" s="298"/>
      <c r="BN15" s="299"/>
      <c r="BO15" s="299"/>
      <c r="BP15" s="313"/>
      <c r="BQ15" s="298"/>
      <c r="BR15" s="299"/>
      <c r="BS15" s="299"/>
      <c r="BT15" s="313"/>
      <c r="BU15" s="314"/>
      <c r="BV15" s="315"/>
      <c r="BW15" s="315"/>
      <c r="BX15" s="316"/>
      <c r="BY15" s="230">
        <f>SUM(Rezultati!E15:BT15)</f>
        <v>2077</v>
      </c>
      <c r="BZ15" s="231">
        <f>COUNT(Rezultati!E15:BT15)</f>
        <v>12</v>
      </c>
      <c r="CA15" s="755"/>
      <c r="CB15" s="301">
        <f>Rezultati!BY15/Rezultati!BZ15</f>
        <v>173.08333333333334</v>
      </c>
      <c r="CC15" s="756"/>
      <c r="CD15" s="203" t="str">
        <f t="shared" si="0"/>
        <v>Sigutis Briedis</v>
      </c>
      <c r="CE15" s="204"/>
      <c r="CF15" s="204"/>
      <c r="CG15" s="204"/>
      <c r="CH15" s="204"/>
      <c r="CI15" s="204"/>
      <c r="CJ15" s="204"/>
      <c r="CK15" s="204"/>
      <c r="CL15" s="204"/>
      <c r="CM15" s="205"/>
    </row>
    <row r="16" spans="1:91" ht="15">
      <c r="A16" s="235" t="s">
        <v>41</v>
      </c>
      <c r="B16" s="317"/>
      <c r="C16" s="237">
        <v>8</v>
      </c>
      <c r="D16" s="238">
        <f>Rezultati!C16*Rezultati!BZ16</f>
        <v>0</v>
      </c>
      <c r="E16" s="303"/>
      <c r="F16" s="304"/>
      <c r="G16" s="304"/>
      <c r="H16" s="305"/>
      <c r="I16" s="306"/>
      <c r="J16" s="210"/>
      <c r="K16" s="210"/>
      <c r="L16" s="210"/>
      <c r="M16" s="307"/>
      <c r="N16" s="308"/>
      <c r="O16" s="308"/>
      <c r="P16" s="309"/>
      <c r="Q16" s="310"/>
      <c r="R16" s="308"/>
      <c r="S16" s="308"/>
      <c r="T16" s="311"/>
      <c r="U16" s="307"/>
      <c r="V16" s="308"/>
      <c r="W16" s="308"/>
      <c r="X16" s="309"/>
      <c r="Y16" s="310"/>
      <c r="Z16" s="308"/>
      <c r="AA16" s="308"/>
      <c r="AB16" s="311"/>
      <c r="AC16" s="307"/>
      <c r="AD16" s="308"/>
      <c r="AE16" s="308"/>
      <c r="AF16" s="311"/>
      <c r="AG16" s="307"/>
      <c r="AH16" s="308"/>
      <c r="AI16" s="308"/>
      <c r="AJ16" s="311"/>
      <c r="AK16" s="220"/>
      <c r="AL16" s="221"/>
      <c r="AM16" s="221"/>
      <c r="AN16" s="222"/>
      <c r="AO16" s="312"/>
      <c r="AP16" s="299"/>
      <c r="AQ16" s="299"/>
      <c r="AR16" s="313"/>
      <c r="AS16" s="298"/>
      <c r="AT16" s="299"/>
      <c r="AU16" s="299"/>
      <c r="AV16" s="313"/>
      <c r="AW16" s="298"/>
      <c r="AX16" s="299"/>
      <c r="AY16" s="299"/>
      <c r="AZ16" s="313"/>
      <c r="BA16" s="298"/>
      <c r="BB16" s="299"/>
      <c r="BC16" s="299"/>
      <c r="BD16" s="313"/>
      <c r="BE16" s="298"/>
      <c r="BF16" s="299"/>
      <c r="BG16" s="299"/>
      <c r="BH16" s="313"/>
      <c r="BI16" s="298"/>
      <c r="BJ16" s="299"/>
      <c r="BK16" s="299"/>
      <c r="BL16" s="313"/>
      <c r="BM16" s="298"/>
      <c r="BN16" s="299"/>
      <c r="BO16" s="299"/>
      <c r="BP16" s="313"/>
      <c r="BQ16" s="298"/>
      <c r="BR16" s="299"/>
      <c r="BS16" s="299"/>
      <c r="BT16" s="313"/>
      <c r="BU16" s="314"/>
      <c r="BV16" s="315"/>
      <c r="BW16" s="315"/>
      <c r="BX16" s="316"/>
      <c r="BY16" s="230">
        <f>SUM(Rezultati!E16:BT16)</f>
        <v>0</v>
      </c>
      <c r="BZ16" s="231">
        <f>COUNT(Rezultati!E16:BT16)</f>
        <v>0</v>
      </c>
      <c r="CA16" s="755"/>
      <c r="CB16" s="301" t="e">
        <f>Rezultati!BY16/Rezultati!BZ16-8</f>
        <v>#DIV/0!</v>
      </c>
      <c r="CC16" s="756"/>
      <c r="CD16" s="203">
        <f t="shared" si="0"/>
        <v>0</v>
      </c>
      <c r="CE16" s="204"/>
      <c r="CF16" s="204"/>
      <c r="CG16" s="204"/>
      <c r="CH16" s="204"/>
      <c r="CI16" s="204"/>
      <c r="CJ16" s="204"/>
      <c r="CK16" s="204"/>
      <c r="CL16" s="204"/>
      <c r="CM16" s="205"/>
    </row>
    <row r="17" spans="1:91" ht="15">
      <c r="A17" s="232" t="s">
        <v>41</v>
      </c>
      <c r="B17" s="239" t="s">
        <v>69</v>
      </c>
      <c r="C17" s="234">
        <v>0</v>
      </c>
      <c r="D17" s="181">
        <f>Rezultati!C17*Rezultati!BZ17</f>
        <v>0</v>
      </c>
      <c r="E17" s="318"/>
      <c r="F17" s="319"/>
      <c r="G17" s="319"/>
      <c r="H17" s="320"/>
      <c r="I17" s="306"/>
      <c r="J17" s="210"/>
      <c r="K17" s="210"/>
      <c r="L17" s="210"/>
      <c r="M17" s="220"/>
      <c r="N17" s="221"/>
      <c r="O17" s="221"/>
      <c r="P17" s="222"/>
      <c r="Q17" s="321">
        <v>123</v>
      </c>
      <c r="R17" s="221">
        <v>151</v>
      </c>
      <c r="S17" s="221">
        <v>171</v>
      </c>
      <c r="T17" s="322">
        <v>156</v>
      </c>
      <c r="U17" s="220"/>
      <c r="V17" s="221"/>
      <c r="W17" s="221"/>
      <c r="X17" s="222"/>
      <c r="Y17" s="321">
        <v>180</v>
      </c>
      <c r="Z17" s="221">
        <v>157</v>
      </c>
      <c r="AA17" s="221">
        <v>192</v>
      </c>
      <c r="AB17" s="322">
        <v>170</v>
      </c>
      <c r="AC17" s="220">
        <v>193</v>
      </c>
      <c r="AD17" s="221">
        <v>193</v>
      </c>
      <c r="AE17" s="221">
        <v>140</v>
      </c>
      <c r="AF17" s="322">
        <v>213</v>
      </c>
      <c r="AG17" s="220"/>
      <c r="AH17" s="221"/>
      <c r="AI17" s="221"/>
      <c r="AJ17" s="322"/>
      <c r="AK17" s="220"/>
      <c r="AL17" s="221"/>
      <c r="AM17" s="221"/>
      <c r="AN17" s="222"/>
      <c r="AO17" s="323"/>
      <c r="AP17" s="315"/>
      <c r="AQ17" s="315"/>
      <c r="AR17" s="324"/>
      <c r="AS17" s="314"/>
      <c r="AT17" s="315"/>
      <c r="AU17" s="315"/>
      <c r="AV17" s="324"/>
      <c r="AW17" s="314"/>
      <c r="AX17" s="315"/>
      <c r="AY17" s="315"/>
      <c r="AZ17" s="324"/>
      <c r="BA17" s="314"/>
      <c r="BB17" s="315"/>
      <c r="BC17" s="315"/>
      <c r="BD17" s="324"/>
      <c r="BE17" s="314"/>
      <c r="BF17" s="315"/>
      <c r="BG17" s="315"/>
      <c r="BH17" s="324"/>
      <c r="BI17" s="314"/>
      <c r="BJ17" s="315"/>
      <c r="BK17" s="315"/>
      <c r="BL17" s="324"/>
      <c r="BM17" s="314"/>
      <c r="BN17" s="315"/>
      <c r="BO17" s="315"/>
      <c r="BP17" s="324"/>
      <c r="BQ17" s="314"/>
      <c r="BR17" s="315"/>
      <c r="BS17" s="315"/>
      <c r="BT17" s="324"/>
      <c r="BU17" s="314"/>
      <c r="BV17" s="315"/>
      <c r="BW17" s="315"/>
      <c r="BX17" s="316"/>
      <c r="BY17" s="230">
        <f>SUM(Rezultati!E17:BT17)</f>
        <v>2039</v>
      </c>
      <c r="BZ17" s="231">
        <f>COUNT(Rezultati!E17:BT17)</f>
        <v>12</v>
      </c>
      <c r="CA17" s="755"/>
      <c r="CB17" s="301">
        <f>Rezultati!BY17/Rezultati!BZ17</f>
        <v>169.91666666666666</v>
      </c>
      <c r="CC17" s="756"/>
      <c r="CD17" s="203" t="str">
        <f t="shared" si="0"/>
        <v>Gints Adakovskis</v>
      </c>
      <c r="CE17" s="204"/>
      <c r="CF17" s="204"/>
      <c r="CG17" s="204"/>
      <c r="CH17" s="204"/>
      <c r="CI17" s="204"/>
      <c r="CJ17" s="204"/>
      <c r="CK17" s="204"/>
      <c r="CL17" s="204"/>
      <c r="CM17" s="205"/>
    </row>
    <row r="18" spans="1:91" ht="15">
      <c r="A18" s="232" t="s">
        <v>41</v>
      </c>
      <c r="B18" s="325"/>
      <c r="C18" s="256">
        <v>0</v>
      </c>
      <c r="D18" s="181">
        <f>Rezultati!C18*Rezultati!BZ18</f>
        <v>0</v>
      </c>
      <c r="E18" s="318"/>
      <c r="F18" s="319"/>
      <c r="G18" s="319"/>
      <c r="H18" s="320"/>
      <c r="I18" s="306"/>
      <c r="J18" s="210"/>
      <c r="K18" s="210"/>
      <c r="L18" s="210"/>
      <c r="M18" s="220"/>
      <c r="N18" s="221"/>
      <c r="O18" s="221"/>
      <c r="P18" s="222"/>
      <c r="Q18" s="321"/>
      <c r="R18" s="221"/>
      <c r="S18" s="221"/>
      <c r="T18" s="322"/>
      <c r="U18" s="220"/>
      <c r="V18" s="221"/>
      <c r="W18" s="221"/>
      <c r="X18" s="222"/>
      <c r="Y18" s="321"/>
      <c r="Z18" s="221"/>
      <c r="AA18" s="221"/>
      <c r="AB18" s="322"/>
      <c r="AC18" s="220"/>
      <c r="AD18" s="221"/>
      <c r="AE18" s="221"/>
      <c r="AF18" s="322"/>
      <c r="AG18" s="220"/>
      <c r="AH18" s="221"/>
      <c r="AI18" s="221"/>
      <c r="AJ18" s="322"/>
      <c r="AK18" s="220"/>
      <c r="AL18" s="221"/>
      <c r="AM18" s="221"/>
      <c r="AN18" s="222"/>
      <c r="AO18" s="323"/>
      <c r="AP18" s="315"/>
      <c r="AQ18" s="315"/>
      <c r="AR18" s="324"/>
      <c r="AS18" s="314"/>
      <c r="AT18" s="315"/>
      <c r="AU18" s="315"/>
      <c r="AV18" s="324"/>
      <c r="AW18" s="314"/>
      <c r="AX18" s="315"/>
      <c r="AY18" s="315"/>
      <c r="AZ18" s="324"/>
      <c r="BA18" s="314"/>
      <c r="BB18" s="315"/>
      <c r="BC18" s="315"/>
      <c r="BD18" s="324"/>
      <c r="BE18" s="314"/>
      <c r="BF18" s="315"/>
      <c r="BG18" s="315"/>
      <c r="BH18" s="324"/>
      <c r="BI18" s="314"/>
      <c r="BJ18" s="315"/>
      <c r="BK18" s="315"/>
      <c r="BL18" s="324"/>
      <c r="BM18" s="314"/>
      <c r="BN18" s="315"/>
      <c r="BO18" s="315"/>
      <c r="BP18" s="324"/>
      <c r="BQ18" s="314"/>
      <c r="BR18" s="315"/>
      <c r="BS18" s="315"/>
      <c r="BT18" s="324"/>
      <c r="BU18" s="314"/>
      <c r="BV18" s="315"/>
      <c r="BW18" s="315"/>
      <c r="BX18" s="316"/>
      <c r="BY18" s="230">
        <f>SUM(Rezultati!E18:BT18)</f>
        <v>0</v>
      </c>
      <c r="BZ18" s="231">
        <f>COUNT(Rezultati!E18:BT18)</f>
        <v>0</v>
      </c>
      <c r="CA18" s="755"/>
      <c r="CB18" s="301" t="e">
        <f>(Rezultati!BY18/Rezultati!BZ18)</f>
        <v>#DIV/0!</v>
      </c>
      <c r="CC18" s="756"/>
      <c r="CD18" s="203">
        <f t="shared" si="0"/>
        <v>0</v>
      </c>
      <c r="CE18" s="204"/>
      <c r="CF18" s="204"/>
      <c r="CG18" s="204"/>
      <c r="CH18" s="204"/>
      <c r="CI18" s="204"/>
      <c r="CJ18" s="204"/>
      <c r="CK18" s="204"/>
      <c r="CL18" s="204"/>
      <c r="CM18" s="205"/>
    </row>
    <row r="19" spans="1:91" ht="15">
      <c r="A19" s="326" t="s">
        <v>41</v>
      </c>
      <c r="B19" s="327"/>
      <c r="C19" s="259">
        <v>0</v>
      </c>
      <c r="D19" s="260">
        <f>Rezultati!C19*Rezultati!BZ19</f>
        <v>0</v>
      </c>
      <c r="E19" s="328"/>
      <c r="F19" s="329"/>
      <c r="G19" s="329"/>
      <c r="H19" s="330"/>
      <c r="I19" s="306"/>
      <c r="J19" s="210"/>
      <c r="K19" s="210"/>
      <c r="L19" s="210"/>
      <c r="M19" s="274"/>
      <c r="N19" s="275"/>
      <c r="O19" s="275"/>
      <c r="P19" s="331"/>
      <c r="Q19" s="261"/>
      <c r="R19" s="262"/>
      <c r="S19" s="262"/>
      <c r="T19" s="330"/>
      <c r="U19" s="274"/>
      <c r="V19" s="275"/>
      <c r="W19" s="275"/>
      <c r="X19" s="331"/>
      <c r="Y19" s="261"/>
      <c r="Z19" s="262"/>
      <c r="AA19" s="262"/>
      <c r="AB19" s="330"/>
      <c r="AC19" s="274"/>
      <c r="AD19" s="262"/>
      <c r="AE19" s="262"/>
      <c r="AF19" s="330"/>
      <c r="AG19" s="274"/>
      <c r="AH19" s="262"/>
      <c r="AI19" s="262"/>
      <c r="AJ19" s="330"/>
      <c r="AK19" s="274"/>
      <c r="AL19" s="275"/>
      <c r="AM19" s="275"/>
      <c r="AN19" s="276"/>
      <c r="AO19" s="332"/>
      <c r="AP19" s="333"/>
      <c r="AQ19" s="333"/>
      <c r="AR19" s="334"/>
      <c r="AS19" s="335"/>
      <c r="AT19" s="333"/>
      <c r="AU19" s="333"/>
      <c r="AV19" s="334"/>
      <c r="AW19" s="335"/>
      <c r="AX19" s="333"/>
      <c r="AY19" s="333"/>
      <c r="AZ19" s="334"/>
      <c r="BA19" s="335"/>
      <c r="BB19" s="333"/>
      <c r="BC19" s="333"/>
      <c r="BD19" s="334"/>
      <c r="BE19" s="335"/>
      <c r="BF19" s="333"/>
      <c r="BG19" s="333"/>
      <c r="BH19" s="334"/>
      <c r="BI19" s="335"/>
      <c r="BJ19" s="333"/>
      <c r="BK19" s="333"/>
      <c r="BL19" s="334"/>
      <c r="BM19" s="335"/>
      <c r="BN19" s="333"/>
      <c r="BO19" s="333"/>
      <c r="BP19" s="334"/>
      <c r="BQ19" s="335"/>
      <c r="BR19" s="333"/>
      <c r="BS19" s="333"/>
      <c r="BT19" s="334"/>
      <c r="BU19" s="336"/>
      <c r="BV19" s="337"/>
      <c r="BW19" s="337"/>
      <c r="BX19" s="338"/>
      <c r="BY19" s="284">
        <f>SUM(Rezultati!E19:BT19)</f>
        <v>0</v>
      </c>
      <c r="BZ19" s="285">
        <f>COUNT(Rezultati!E19:BT19)</f>
        <v>0</v>
      </c>
      <c r="CA19" s="755"/>
      <c r="CB19" s="301" t="e">
        <f>Rezultati!BY19/Rezultati!BZ19</f>
        <v>#DIV/0!</v>
      </c>
      <c r="CC19" s="756"/>
      <c r="CD19" s="203">
        <f t="shared" si="0"/>
        <v>0</v>
      </c>
      <c r="CE19" s="204"/>
      <c r="CF19" s="204"/>
      <c r="CG19" s="204"/>
      <c r="CH19" s="204"/>
      <c r="CI19" s="204"/>
      <c r="CJ19" s="204"/>
      <c r="CK19" s="204"/>
      <c r="CL19" s="204"/>
      <c r="CM19" s="205"/>
    </row>
    <row r="20" spans="1:91" ht="15">
      <c r="A20" s="286" t="str">
        <f>Punkti!A11</f>
        <v>ALDENS Holding</v>
      </c>
      <c r="B20" s="339" t="s">
        <v>70</v>
      </c>
      <c r="C20" s="180">
        <v>0</v>
      </c>
      <c r="D20" s="287">
        <f>Rezultati!C20*Rezultati!BZ20</f>
        <v>0</v>
      </c>
      <c r="E20" s="288"/>
      <c r="F20" s="289"/>
      <c r="G20" s="289"/>
      <c r="H20" s="290"/>
      <c r="I20" s="192"/>
      <c r="J20" s="193"/>
      <c r="K20" s="193"/>
      <c r="L20" s="194"/>
      <c r="M20" s="306"/>
      <c r="N20" s="210"/>
      <c r="O20" s="210"/>
      <c r="P20" s="211"/>
      <c r="Q20" s="292"/>
      <c r="R20" s="193"/>
      <c r="S20" s="193"/>
      <c r="T20" s="293"/>
      <c r="U20" s="307"/>
      <c r="V20" s="308"/>
      <c r="W20" s="308"/>
      <c r="X20" s="309"/>
      <c r="Y20" s="292">
        <v>169</v>
      </c>
      <c r="Z20" s="193">
        <v>159</v>
      </c>
      <c r="AA20" s="193">
        <v>196</v>
      </c>
      <c r="AB20" s="293">
        <v>137</v>
      </c>
      <c r="AC20" s="192"/>
      <c r="AD20" s="193"/>
      <c r="AE20" s="193"/>
      <c r="AF20" s="293"/>
      <c r="AG20" s="192"/>
      <c r="AH20" s="193"/>
      <c r="AI20" s="193"/>
      <c r="AJ20" s="293"/>
      <c r="AK20" s="192">
        <v>155</v>
      </c>
      <c r="AL20" s="193">
        <v>163</v>
      </c>
      <c r="AM20" s="193">
        <v>148</v>
      </c>
      <c r="AN20" s="194">
        <v>179</v>
      </c>
      <c r="AO20" s="294"/>
      <c r="AP20" s="295"/>
      <c r="AQ20" s="295"/>
      <c r="AR20" s="296"/>
      <c r="AS20" s="297"/>
      <c r="AT20" s="295"/>
      <c r="AU20" s="295"/>
      <c r="AV20" s="296"/>
      <c r="AW20" s="297"/>
      <c r="AX20" s="295"/>
      <c r="AY20" s="295"/>
      <c r="AZ20" s="296"/>
      <c r="BA20" s="297"/>
      <c r="BB20" s="295"/>
      <c r="BC20" s="295"/>
      <c r="BD20" s="296"/>
      <c r="BE20" s="297"/>
      <c r="BF20" s="295"/>
      <c r="BG20" s="295"/>
      <c r="BH20" s="296"/>
      <c r="BI20" s="297"/>
      <c r="BJ20" s="295"/>
      <c r="BK20" s="295"/>
      <c r="BL20" s="296"/>
      <c r="BM20" s="297"/>
      <c r="BN20" s="295"/>
      <c r="BO20" s="295"/>
      <c r="BP20" s="296"/>
      <c r="BQ20" s="297"/>
      <c r="BR20" s="295"/>
      <c r="BS20" s="295"/>
      <c r="BT20" s="296"/>
      <c r="BU20" s="297"/>
      <c r="BV20" s="295"/>
      <c r="BW20" s="295"/>
      <c r="BX20" s="340"/>
      <c r="BY20" s="200">
        <f>SUM(Rezultati!E20:BT20)</f>
        <v>1306</v>
      </c>
      <c r="BZ20" s="201">
        <f>COUNT(Rezultati!E20:BT20)</f>
        <v>8</v>
      </c>
      <c r="CA20" s="755">
        <f>SUM((Rezultati!BY20+Rezultati!BY21+BY27+Rezultati!BY22+BY25+BY28+Rezultati!BY23+Rezultati!BY24+Rezultati!BY26+BZ27+Rezultati!BY29)/(Rezultati!BZ20+BZ28+BZ25+Rezultati!BZ21+Rezultati!BZ22+Rezultati!BZ23+Rezultati!BZ24+Rezultati!BZ26+Rezultati!BZ29))</f>
        <v>171.75</v>
      </c>
      <c r="CB20" s="301">
        <f>Rezultati!BY20/Rezultati!BZ20</f>
        <v>163.25</v>
      </c>
      <c r="CC20" s="756" t="str">
        <f>M2</f>
        <v>ALDENS Holding</v>
      </c>
      <c r="CD20" s="203" t="str">
        <f t="shared" si="0"/>
        <v>Uldis Lasmanis</v>
      </c>
      <c r="CE20" s="204"/>
      <c r="CF20" s="204"/>
      <c r="CG20" s="204"/>
      <c r="CH20" s="204"/>
      <c r="CI20" s="204"/>
      <c r="CJ20" s="204"/>
      <c r="CK20" s="204"/>
      <c r="CL20" s="204"/>
      <c r="CM20" s="205"/>
    </row>
    <row r="21" spans="1:91" ht="15">
      <c r="A21" s="232" t="s">
        <v>42</v>
      </c>
      <c r="B21" s="239" t="s">
        <v>71</v>
      </c>
      <c r="C21" s="256">
        <v>0</v>
      </c>
      <c r="D21" s="181">
        <f>Rezultati!C21*Rezultati!BZ21</f>
        <v>0</v>
      </c>
      <c r="E21" s="303"/>
      <c r="F21" s="304"/>
      <c r="G21" s="304"/>
      <c r="H21" s="305"/>
      <c r="I21" s="220"/>
      <c r="J21" s="221"/>
      <c r="K21" s="221"/>
      <c r="L21" s="222"/>
      <c r="M21" s="306"/>
      <c r="N21" s="210"/>
      <c r="O21" s="210"/>
      <c r="P21" s="211"/>
      <c r="Q21" s="321"/>
      <c r="R21" s="221"/>
      <c r="S21" s="221"/>
      <c r="T21" s="322"/>
      <c r="U21" s="220"/>
      <c r="V21" s="221"/>
      <c r="W21" s="221"/>
      <c r="X21" s="222"/>
      <c r="Y21" s="321">
        <v>140</v>
      </c>
      <c r="Z21" s="221">
        <v>206</v>
      </c>
      <c r="AA21" s="221">
        <v>214</v>
      </c>
      <c r="AB21" s="322">
        <v>203</v>
      </c>
      <c r="AC21" s="220"/>
      <c r="AD21" s="221"/>
      <c r="AE21" s="221"/>
      <c r="AF21" s="322"/>
      <c r="AG21" s="220"/>
      <c r="AH21" s="221"/>
      <c r="AI21" s="221"/>
      <c r="AJ21" s="322"/>
      <c r="AK21" s="220">
        <v>147</v>
      </c>
      <c r="AL21" s="221">
        <v>210</v>
      </c>
      <c r="AM21" s="221">
        <v>181</v>
      </c>
      <c r="AN21" s="222">
        <v>222</v>
      </c>
      <c r="AO21" s="323"/>
      <c r="AP21" s="315"/>
      <c r="AQ21" s="315"/>
      <c r="AR21" s="324"/>
      <c r="AS21" s="314"/>
      <c r="AT21" s="315"/>
      <c r="AU21" s="315"/>
      <c r="AV21" s="324"/>
      <c r="AW21" s="314"/>
      <c r="AX21" s="315"/>
      <c r="AY21" s="315"/>
      <c r="AZ21" s="324"/>
      <c r="BA21" s="314"/>
      <c r="BB21" s="315"/>
      <c r="BC21" s="315"/>
      <c r="BD21" s="324"/>
      <c r="BE21" s="314"/>
      <c r="BF21" s="315"/>
      <c r="BG21" s="315"/>
      <c r="BH21" s="324"/>
      <c r="BI21" s="314"/>
      <c r="BJ21" s="315"/>
      <c r="BK21" s="315"/>
      <c r="BL21" s="324"/>
      <c r="BM21" s="314"/>
      <c r="BN21" s="315"/>
      <c r="BO21" s="315"/>
      <c r="BP21" s="324"/>
      <c r="BQ21" s="314"/>
      <c r="BR21" s="315"/>
      <c r="BS21" s="315"/>
      <c r="BT21" s="324"/>
      <c r="BU21" s="314"/>
      <c r="BV21" s="315"/>
      <c r="BW21" s="315"/>
      <c r="BX21" s="316"/>
      <c r="BY21" s="230">
        <f>SUM(Rezultati!E21:BT21)</f>
        <v>1523</v>
      </c>
      <c r="BZ21" s="231">
        <f>COUNT(Rezultati!E21:BT21)</f>
        <v>8</v>
      </c>
      <c r="CA21" s="755"/>
      <c r="CB21" s="301">
        <f>Rezultati!BY21/Rezultati!BZ21</f>
        <v>190.375</v>
      </c>
      <c r="CC21" s="756"/>
      <c r="CD21" s="203" t="str">
        <f t="shared" si="0"/>
        <v>Madars Dāvids</v>
      </c>
      <c r="CE21" s="204"/>
      <c r="CF21" s="204"/>
      <c r="CG21" s="204"/>
      <c r="CH21" s="204"/>
      <c r="CI21" s="204"/>
      <c r="CJ21" s="204"/>
      <c r="CK21" s="204"/>
      <c r="CL21" s="204"/>
      <c r="CM21" s="205"/>
    </row>
    <row r="22" spans="1:91" ht="15">
      <c r="A22" s="232" t="s">
        <v>42</v>
      </c>
      <c r="B22" s="233" t="s">
        <v>72</v>
      </c>
      <c r="C22" s="256">
        <v>0</v>
      </c>
      <c r="D22" s="181">
        <f>Rezultati!C22*Rezultati!BZ22</f>
        <v>0</v>
      </c>
      <c r="E22" s="303"/>
      <c r="F22" s="304"/>
      <c r="G22" s="304"/>
      <c r="H22" s="305"/>
      <c r="I22" s="220"/>
      <c r="J22" s="221"/>
      <c r="K22" s="221"/>
      <c r="L22" s="222"/>
      <c r="M22" s="306"/>
      <c r="N22" s="210"/>
      <c r="O22" s="210"/>
      <c r="P22" s="211"/>
      <c r="Q22" s="321"/>
      <c r="R22" s="221"/>
      <c r="S22" s="221"/>
      <c r="T22" s="322"/>
      <c r="U22" s="220"/>
      <c r="V22" s="221"/>
      <c r="W22" s="221"/>
      <c r="X22" s="222"/>
      <c r="Y22" s="321">
        <v>121</v>
      </c>
      <c r="Z22" s="221">
        <v>152</v>
      </c>
      <c r="AA22" s="221">
        <v>177</v>
      </c>
      <c r="AB22" s="322">
        <v>171</v>
      </c>
      <c r="AC22" s="220"/>
      <c r="AD22" s="221"/>
      <c r="AE22" s="221"/>
      <c r="AF22" s="322"/>
      <c r="AG22" s="220"/>
      <c r="AH22" s="221"/>
      <c r="AI22" s="221"/>
      <c r="AJ22" s="322"/>
      <c r="AK22" s="220">
        <v>130</v>
      </c>
      <c r="AL22" s="221">
        <v>204</v>
      </c>
      <c r="AM22" s="221">
        <v>137</v>
      </c>
      <c r="AN22" s="222">
        <v>201</v>
      </c>
      <c r="AO22" s="323"/>
      <c r="AP22" s="315"/>
      <c r="AQ22" s="315"/>
      <c r="AR22" s="324"/>
      <c r="AS22" s="314"/>
      <c r="AT22" s="315"/>
      <c r="AU22" s="315"/>
      <c r="AV22" s="324"/>
      <c r="AW22" s="314"/>
      <c r="AX22" s="315"/>
      <c r="AY22" s="315"/>
      <c r="AZ22" s="324"/>
      <c r="BA22" s="314"/>
      <c r="BB22" s="315"/>
      <c r="BC22" s="315"/>
      <c r="BD22" s="324"/>
      <c r="BE22" s="314"/>
      <c r="BF22" s="315"/>
      <c r="BG22" s="315"/>
      <c r="BH22" s="324"/>
      <c r="BI22" s="314"/>
      <c r="BJ22" s="315"/>
      <c r="BK22" s="315"/>
      <c r="BL22" s="324"/>
      <c r="BM22" s="314"/>
      <c r="BN22" s="315"/>
      <c r="BO22" s="315"/>
      <c r="BP22" s="324"/>
      <c r="BQ22" s="314"/>
      <c r="BR22" s="315"/>
      <c r="BS22" s="315"/>
      <c r="BT22" s="324"/>
      <c r="BU22" s="314"/>
      <c r="BV22" s="315"/>
      <c r="BW22" s="315"/>
      <c r="BX22" s="316"/>
      <c r="BY22" s="230">
        <f>SUM(Rezultati!E22:BT22)</f>
        <v>1293</v>
      </c>
      <c r="BZ22" s="231">
        <f>COUNT(Rezultati!E22:BT22)</f>
        <v>8</v>
      </c>
      <c r="CA22" s="755"/>
      <c r="CB22" s="301">
        <f>Rezultati!BY22/Rezultati!BZ22</f>
        <v>161.625</v>
      </c>
      <c r="CC22" s="756"/>
      <c r="CD22" s="203" t="str">
        <f t="shared" si="0"/>
        <v>Andris Stalidzāns</v>
      </c>
      <c r="CE22" s="204"/>
      <c r="CF22" s="204"/>
      <c r="CG22" s="204"/>
      <c r="CH22" s="204"/>
      <c r="CI22" s="204"/>
      <c r="CJ22" s="204"/>
      <c r="CK22" s="204"/>
      <c r="CL22" s="204"/>
      <c r="CM22" s="205"/>
    </row>
    <row r="23" spans="1:91" ht="15">
      <c r="A23" s="232" t="s">
        <v>42</v>
      </c>
      <c r="B23" s="239" t="s">
        <v>73</v>
      </c>
      <c r="C23" s="256">
        <v>0</v>
      </c>
      <c r="D23" s="181">
        <f>Rezultati!C23*Rezultati!BZ23</f>
        <v>0</v>
      </c>
      <c r="E23" s="303"/>
      <c r="F23" s="304"/>
      <c r="G23" s="304"/>
      <c r="H23" s="305"/>
      <c r="I23" s="220"/>
      <c r="J23" s="221"/>
      <c r="K23" s="221"/>
      <c r="L23" s="222"/>
      <c r="M23" s="306"/>
      <c r="N23" s="210"/>
      <c r="O23" s="210"/>
      <c r="P23" s="211"/>
      <c r="Q23" s="321"/>
      <c r="R23" s="221"/>
      <c r="S23" s="221"/>
      <c r="T23" s="322"/>
      <c r="U23" s="220"/>
      <c r="V23" s="221"/>
      <c r="W23" s="221"/>
      <c r="X23" s="222"/>
      <c r="Y23" s="321"/>
      <c r="Z23" s="221"/>
      <c r="AA23" s="221"/>
      <c r="AB23" s="322"/>
      <c r="AC23" s="220"/>
      <c r="AD23" s="221"/>
      <c r="AE23" s="221"/>
      <c r="AF23" s="322"/>
      <c r="AG23" s="220"/>
      <c r="AH23" s="221"/>
      <c r="AI23" s="221"/>
      <c r="AJ23" s="322"/>
      <c r="AK23" s="220"/>
      <c r="AL23" s="221"/>
      <c r="AM23" s="221"/>
      <c r="AN23" s="222"/>
      <c r="AO23" s="323"/>
      <c r="AP23" s="315"/>
      <c r="AQ23" s="315"/>
      <c r="AR23" s="324"/>
      <c r="AS23" s="314"/>
      <c r="AT23" s="315"/>
      <c r="AU23" s="315"/>
      <c r="AV23" s="324"/>
      <c r="AW23" s="314"/>
      <c r="AX23" s="315"/>
      <c r="AY23" s="315"/>
      <c r="AZ23" s="324"/>
      <c r="BA23" s="314"/>
      <c r="BB23" s="315"/>
      <c r="BC23" s="315"/>
      <c r="BD23" s="324"/>
      <c r="BE23" s="314"/>
      <c r="BF23" s="315"/>
      <c r="BG23" s="315"/>
      <c r="BH23" s="324"/>
      <c r="BI23" s="314"/>
      <c r="BJ23" s="315"/>
      <c r="BK23" s="315"/>
      <c r="BL23" s="324"/>
      <c r="BM23" s="314"/>
      <c r="BN23" s="315"/>
      <c r="BO23" s="315"/>
      <c r="BP23" s="324"/>
      <c r="BQ23" s="314"/>
      <c r="BR23" s="315"/>
      <c r="BS23" s="315"/>
      <c r="BT23" s="324"/>
      <c r="BU23" s="314"/>
      <c r="BV23" s="315"/>
      <c r="BW23" s="315"/>
      <c r="BX23" s="316"/>
      <c r="BY23" s="230">
        <f>SUM(Rezultati!E23:BT23)</f>
        <v>0</v>
      </c>
      <c r="BZ23" s="231">
        <f>COUNT(Rezultati!E23:BT23)</f>
        <v>0</v>
      </c>
      <c r="CA23" s="755"/>
      <c r="CB23" s="301" t="e">
        <f>Rezultati!BY23/Rezultati!BZ23</f>
        <v>#DIV/0!</v>
      </c>
      <c r="CC23" s="756"/>
      <c r="CD23" s="203" t="str">
        <f t="shared" si="0"/>
        <v>Kristaps Narels</v>
      </c>
      <c r="CE23" s="204"/>
      <c r="CF23" s="204"/>
      <c r="CG23" s="204"/>
      <c r="CH23" s="204"/>
      <c r="CI23" s="204"/>
      <c r="CJ23" s="204"/>
      <c r="CK23" s="204"/>
      <c r="CL23" s="204"/>
      <c r="CM23" s="205"/>
    </row>
    <row r="24" spans="1:91" ht="15">
      <c r="A24" s="235" t="s">
        <v>42</v>
      </c>
      <c r="B24" s="317" t="s">
        <v>74</v>
      </c>
      <c r="C24" s="302">
        <v>8</v>
      </c>
      <c r="D24" s="238">
        <f>Rezultati!C24*Rezultati!BZ24</f>
        <v>0</v>
      </c>
      <c r="E24" s="318"/>
      <c r="F24" s="319"/>
      <c r="G24" s="319"/>
      <c r="H24" s="320"/>
      <c r="I24" s="220"/>
      <c r="J24" s="221"/>
      <c r="K24" s="221"/>
      <c r="L24" s="222"/>
      <c r="M24" s="306"/>
      <c r="N24" s="210"/>
      <c r="O24" s="210"/>
      <c r="P24" s="211"/>
      <c r="Q24" s="321"/>
      <c r="R24" s="221"/>
      <c r="S24" s="221"/>
      <c r="T24" s="322"/>
      <c r="U24" s="220"/>
      <c r="V24" s="221"/>
      <c r="W24" s="221"/>
      <c r="X24" s="222"/>
      <c r="Y24" s="321"/>
      <c r="Z24" s="221"/>
      <c r="AA24" s="221"/>
      <c r="AB24" s="322"/>
      <c r="AC24" s="220"/>
      <c r="AD24" s="221"/>
      <c r="AE24" s="221"/>
      <c r="AF24" s="322"/>
      <c r="AG24" s="220"/>
      <c r="AH24" s="221"/>
      <c r="AI24" s="221"/>
      <c r="AJ24" s="322"/>
      <c r="AK24" s="220"/>
      <c r="AL24" s="221"/>
      <c r="AM24" s="221"/>
      <c r="AN24" s="222"/>
      <c r="AO24" s="323"/>
      <c r="AP24" s="315"/>
      <c r="AQ24" s="315"/>
      <c r="AR24" s="324"/>
      <c r="AS24" s="314"/>
      <c r="AT24" s="315"/>
      <c r="AU24" s="315"/>
      <c r="AV24" s="324"/>
      <c r="AW24" s="314"/>
      <c r="AX24" s="315"/>
      <c r="AY24" s="315"/>
      <c r="AZ24" s="324"/>
      <c r="BA24" s="314"/>
      <c r="BB24" s="315"/>
      <c r="BC24" s="315"/>
      <c r="BD24" s="324"/>
      <c r="BE24" s="314"/>
      <c r="BF24" s="315"/>
      <c r="BG24" s="315"/>
      <c r="BH24" s="324"/>
      <c r="BI24" s="314"/>
      <c r="BJ24" s="315"/>
      <c r="BK24" s="315"/>
      <c r="BL24" s="324"/>
      <c r="BM24" s="314"/>
      <c r="BN24" s="315"/>
      <c r="BO24" s="315"/>
      <c r="BP24" s="324"/>
      <c r="BQ24" s="314"/>
      <c r="BR24" s="315"/>
      <c r="BS24" s="315"/>
      <c r="BT24" s="324"/>
      <c r="BU24" s="314"/>
      <c r="BV24" s="315"/>
      <c r="BW24" s="315"/>
      <c r="BX24" s="316"/>
      <c r="BY24" s="230">
        <f>SUM(Rezultati!E24:BT24)</f>
        <v>0</v>
      </c>
      <c r="BZ24" s="231">
        <f>COUNT(Rezultati!E24:BT24)</f>
        <v>0</v>
      </c>
      <c r="CA24" s="755"/>
      <c r="CB24" s="301" t="e">
        <f>Rezultati!BY24/Rezultati!BZ24-8</f>
        <v>#DIV/0!</v>
      </c>
      <c r="CC24" s="756"/>
      <c r="CD24" s="203" t="str">
        <f t="shared" si="0"/>
        <v>Karīna Maslova</v>
      </c>
      <c r="CE24" s="204"/>
      <c r="CF24" s="204"/>
      <c r="CG24" s="204"/>
      <c r="CH24" s="204"/>
      <c r="CI24" s="204"/>
      <c r="CJ24" s="204"/>
      <c r="CK24" s="204"/>
      <c r="CL24" s="204"/>
      <c r="CM24" s="205"/>
    </row>
    <row r="25" spans="1:91" ht="15">
      <c r="A25" s="341" t="s">
        <v>42</v>
      </c>
      <c r="B25" s="342" t="s">
        <v>75</v>
      </c>
      <c r="C25" s="240">
        <v>0</v>
      </c>
      <c r="D25" s="209">
        <f>Rezultati!C25*Rezultati!BZ25</f>
        <v>0</v>
      </c>
      <c r="E25" s="318"/>
      <c r="F25" s="319"/>
      <c r="G25" s="319"/>
      <c r="H25" s="320"/>
      <c r="I25" s="272"/>
      <c r="J25" s="262"/>
      <c r="K25" s="262"/>
      <c r="L25" s="273"/>
      <c r="M25" s="306"/>
      <c r="N25" s="210"/>
      <c r="O25" s="210"/>
      <c r="P25" s="211"/>
      <c r="Q25" s="261"/>
      <c r="R25" s="262"/>
      <c r="S25" s="262"/>
      <c r="T25" s="263"/>
      <c r="U25" s="272"/>
      <c r="V25" s="262"/>
      <c r="W25" s="262"/>
      <c r="X25" s="273"/>
      <c r="Y25" s="261"/>
      <c r="Z25" s="262"/>
      <c r="AA25" s="262"/>
      <c r="AB25" s="263"/>
      <c r="AC25" s="272"/>
      <c r="AD25" s="262"/>
      <c r="AE25" s="262"/>
      <c r="AF25" s="263"/>
      <c r="AG25" s="272"/>
      <c r="AH25" s="262"/>
      <c r="AI25" s="262"/>
      <c r="AJ25" s="263"/>
      <c r="AK25" s="307"/>
      <c r="AL25" s="308"/>
      <c r="AM25" s="308"/>
      <c r="AN25" s="309"/>
      <c r="AO25" s="343"/>
      <c r="AP25" s="333"/>
      <c r="AQ25" s="333"/>
      <c r="AR25" s="344"/>
      <c r="AS25" s="345"/>
      <c r="AT25" s="333"/>
      <c r="AU25" s="333"/>
      <c r="AV25" s="344"/>
      <c r="AW25" s="345"/>
      <c r="AX25" s="333"/>
      <c r="AY25" s="333"/>
      <c r="AZ25" s="344"/>
      <c r="BA25" s="345"/>
      <c r="BB25" s="333"/>
      <c r="BC25" s="333"/>
      <c r="BD25" s="344"/>
      <c r="BE25" s="345"/>
      <c r="BF25" s="333"/>
      <c r="BG25" s="333"/>
      <c r="BH25" s="344"/>
      <c r="BI25" s="345"/>
      <c r="BJ25" s="333"/>
      <c r="BK25" s="333"/>
      <c r="BL25" s="344"/>
      <c r="BM25" s="345"/>
      <c r="BN25" s="333"/>
      <c r="BO25" s="333"/>
      <c r="BP25" s="344"/>
      <c r="BQ25" s="345"/>
      <c r="BR25" s="333"/>
      <c r="BS25" s="333"/>
      <c r="BT25" s="344"/>
      <c r="BU25" s="314"/>
      <c r="BV25" s="315"/>
      <c r="BW25" s="315"/>
      <c r="BX25" s="316"/>
      <c r="BY25" s="230">
        <f>SUM(Rezultati!E25:BT25)</f>
        <v>0</v>
      </c>
      <c r="BZ25" s="231">
        <f>COUNT(Rezultati!E25:BT25)</f>
        <v>0</v>
      </c>
      <c r="CA25" s="755"/>
      <c r="CB25" s="301" t="e">
        <f>Rezultati!BY25/Rezultati!BZ25</f>
        <v>#DIV/0!</v>
      </c>
      <c r="CC25" s="756"/>
      <c r="CD25" s="203" t="str">
        <f t="shared" si="0"/>
        <v>Mārtiņš Nicmanis</v>
      </c>
      <c r="CE25" s="204"/>
      <c r="CF25" s="204"/>
      <c r="CG25" s="204"/>
      <c r="CH25" s="204"/>
      <c r="CI25" s="204"/>
      <c r="CJ25" s="204"/>
      <c r="CK25" s="204"/>
      <c r="CL25" s="204"/>
      <c r="CM25" s="205"/>
    </row>
    <row r="26" spans="1:91" ht="15">
      <c r="A26" s="326" t="s">
        <v>42</v>
      </c>
      <c r="B26" s="346"/>
      <c r="C26" s="256">
        <v>0</v>
      </c>
      <c r="D26" s="181">
        <f>Rezultati!C26*Rezultati!BZ26</f>
        <v>0</v>
      </c>
      <c r="E26" s="318"/>
      <c r="F26" s="319"/>
      <c r="G26" s="319"/>
      <c r="H26" s="320"/>
      <c r="I26" s="272"/>
      <c r="J26" s="262"/>
      <c r="K26" s="262"/>
      <c r="L26" s="273"/>
      <c r="M26" s="306"/>
      <c r="N26" s="210"/>
      <c r="O26" s="210"/>
      <c r="P26" s="211"/>
      <c r="Q26" s="261"/>
      <c r="R26" s="262"/>
      <c r="S26" s="262"/>
      <c r="T26" s="263"/>
      <c r="U26" s="272"/>
      <c r="V26" s="262"/>
      <c r="W26" s="262"/>
      <c r="X26" s="273"/>
      <c r="Y26" s="261"/>
      <c r="Z26" s="262"/>
      <c r="AA26" s="262"/>
      <c r="AB26" s="263"/>
      <c r="AC26" s="272"/>
      <c r="AD26" s="262"/>
      <c r="AE26" s="262"/>
      <c r="AF26" s="263"/>
      <c r="AG26" s="272"/>
      <c r="AH26" s="262"/>
      <c r="AI26" s="262"/>
      <c r="AJ26" s="263"/>
      <c r="AK26" s="307"/>
      <c r="AL26" s="308"/>
      <c r="AM26" s="308"/>
      <c r="AN26" s="309"/>
      <c r="AO26" s="343"/>
      <c r="AP26" s="333"/>
      <c r="AQ26" s="333"/>
      <c r="AR26" s="344"/>
      <c r="AS26" s="345"/>
      <c r="AT26" s="333"/>
      <c r="AU26" s="333"/>
      <c r="AV26" s="344"/>
      <c r="AW26" s="345"/>
      <c r="AX26" s="333"/>
      <c r="AY26" s="333"/>
      <c r="AZ26" s="344"/>
      <c r="BA26" s="345"/>
      <c r="BB26" s="333"/>
      <c r="BC26" s="333"/>
      <c r="BD26" s="344"/>
      <c r="BE26" s="345"/>
      <c r="BF26" s="333"/>
      <c r="BG26" s="333"/>
      <c r="BH26" s="344"/>
      <c r="BI26" s="345"/>
      <c r="BJ26" s="333"/>
      <c r="BK26" s="333"/>
      <c r="BL26" s="344"/>
      <c r="BM26" s="345"/>
      <c r="BN26" s="333"/>
      <c r="BO26" s="333"/>
      <c r="BP26" s="344"/>
      <c r="BQ26" s="345"/>
      <c r="BR26" s="333"/>
      <c r="BS26" s="333"/>
      <c r="BT26" s="344"/>
      <c r="BU26" s="314"/>
      <c r="BV26" s="315"/>
      <c r="BW26" s="315"/>
      <c r="BX26" s="316"/>
      <c r="BY26" s="230">
        <f>SUM(Rezultati!E26:BT26)</f>
        <v>0</v>
      </c>
      <c r="BZ26" s="231">
        <f>COUNT(Rezultati!E26:BT26)</f>
        <v>0</v>
      </c>
      <c r="CA26" s="755"/>
      <c r="CB26" s="301" t="e">
        <f>Rezultati!BY26/Rezultati!BZ26</f>
        <v>#DIV/0!</v>
      </c>
      <c r="CC26" s="756"/>
      <c r="CD26" s="203">
        <f t="shared" si="0"/>
        <v>0</v>
      </c>
      <c r="CE26" s="204"/>
      <c r="CF26" s="204"/>
      <c r="CG26" s="204"/>
      <c r="CH26" s="204"/>
      <c r="CI26" s="204"/>
      <c r="CJ26" s="204"/>
      <c r="CK26" s="204"/>
      <c r="CL26" s="204"/>
      <c r="CM26" s="205"/>
    </row>
    <row r="27" spans="1:91" ht="15">
      <c r="A27" s="326" t="s">
        <v>42</v>
      </c>
      <c r="B27" s="339"/>
      <c r="C27" s="347">
        <v>0</v>
      </c>
      <c r="D27" s="181">
        <f>Rezultati!C27*Rezultati!BZ27</f>
        <v>0</v>
      </c>
      <c r="E27" s="328"/>
      <c r="F27" s="329"/>
      <c r="G27" s="329"/>
      <c r="H27" s="330"/>
      <c r="I27" s="272"/>
      <c r="J27" s="262"/>
      <c r="K27" s="262"/>
      <c r="L27" s="273"/>
      <c r="M27" s="306"/>
      <c r="N27" s="210"/>
      <c r="O27" s="210"/>
      <c r="P27" s="211"/>
      <c r="Q27" s="261"/>
      <c r="R27" s="262"/>
      <c r="S27" s="262"/>
      <c r="T27" s="263"/>
      <c r="U27" s="272"/>
      <c r="V27" s="262"/>
      <c r="W27" s="262"/>
      <c r="X27" s="273"/>
      <c r="Y27" s="261"/>
      <c r="Z27" s="262"/>
      <c r="AA27" s="262"/>
      <c r="AB27" s="263"/>
      <c r="AC27" s="272"/>
      <c r="AD27" s="262"/>
      <c r="AE27" s="262"/>
      <c r="AF27" s="263"/>
      <c r="AG27" s="272"/>
      <c r="AH27" s="262"/>
      <c r="AI27" s="262"/>
      <c r="AJ27" s="263"/>
      <c r="AK27" s="307"/>
      <c r="AL27" s="308"/>
      <c r="AM27" s="308"/>
      <c r="AN27" s="309"/>
      <c r="AO27" s="343"/>
      <c r="AP27" s="333"/>
      <c r="AQ27" s="333"/>
      <c r="AR27" s="344"/>
      <c r="AS27" s="345"/>
      <c r="AT27" s="333"/>
      <c r="AU27" s="333"/>
      <c r="AV27" s="344"/>
      <c r="AW27" s="345"/>
      <c r="AX27" s="333"/>
      <c r="AY27" s="333"/>
      <c r="AZ27" s="344"/>
      <c r="BA27" s="345"/>
      <c r="BB27" s="333"/>
      <c r="BC27" s="333"/>
      <c r="BD27" s="344"/>
      <c r="BE27" s="345"/>
      <c r="BF27" s="333"/>
      <c r="BG27" s="333"/>
      <c r="BH27" s="344"/>
      <c r="BI27" s="345"/>
      <c r="BJ27" s="333"/>
      <c r="BK27" s="333"/>
      <c r="BL27" s="344"/>
      <c r="BM27" s="345"/>
      <c r="BN27" s="333"/>
      <c r="BO27" s="333"/>
      <c r="BP27" s="344"/>
      <c r="BQ27" s="345"/>
      <c r="BR27" s="333"/>
      <c r="BS27" s="333"/>
      <c r="BT27" s="344"/>
      <c r="BU27" s="314"/>
      <c r="BV27" s="315"/>
      <c r="BW27" s="315"/>
      <c r="BX27" s="316"/>
      <c r="BY27" s="230">
        <f>SUM(Rezultati!E27:BT27)</f>
        <v>0</v>
      </c>
      <c r="BZ27" s="231">
        <f>COUNT(Rezultati!E27:BT27)</f>
        <v>0</v>
      </c>
      <c r="CA27" s="755"/>
      <c r="CB27" s="301" t="e">
        <f>Rezultati!BY27/Rezultati!BZ27</f>
        <v>#DIV/0!</v>
      </c>
      <c r="CC27" s="756"/>
      <c r="CD27" s="203">
        <f t="shared" si="0"/>
        <v>0</v>
      </c>
      <c r="CE27" s="204"/>
      <c r="CF27" s="204"/>
      <c r="CG27" s="204"/>
      <c r="CH27" s="204"/>
      <c r="CI27" s="204"/>
      <c r="CJ27" s="204"/>
      <c r="CK27" s="204"/>
      <c r="CL27" s="204"/>
      <c r="CM27" s="205"/>
    </row>
    <row r="28" spans="1:91" ht="15">
      <c r="A28" s="326" t="s">
        <v>42</v>
      </c>
      <c r="B28" s="325"/>
      <c r="C28" s="347">
        <v>0</v>
      </c>
      <c r="D28" s="181">
        <f>Rezultati!C28*Rezultati!BZ28</f>
        <v>0</v>
      </c>
      <c r="E28" s="328"/>
      <c r="F28" s="329"/>
      <c r="G28" s="329"/>
      <c r="H28" s="330"/>
      <c r="I28" s="272"/>
      <c r="J28" s="262"/>
      <c r="K28" s="262"/>
      <c r="L28" s="273"/>
      <c r="M28" s="306"/>
      <c r="N28" s="210"/>
      <c r="O28" s="210"/>
      <c r="P28" s="211"/>
      <c r="Q28" s="261"/>
      <c r="R28" s="262"/>
      <c r="S28" s="262"/>
      <c r="T28" s="263"/>
      <c r="U28" s="272"/>
      <c r="V28" s="262"/>
      <c r="W28" s="262"/>
      <c r="X28" s="273"/>
      <c r="Y28" s="261"/>
      <c r="Z28" s="262"/>
      <c r="AA28" s="262"/>
      <c r="AB28" s="263"/>
      <c r="AC28" s="272"/>
      <c r="AD28" s="262"/>
      <c r="AE28" s="262"/>
      <c r="AF28" s="263"/>
      <c r="AG28" s="272"/>
      <c r="AH28" s="262"/>
      <c r="AI28" s="262"/>
      <c r="AJ28" s="263"/>
      <c r="AK28" s="307"/>
      <c r="AL28" s="308"/>
      <c r="AM28" s="308"/>
      <c r="AN28" s="309"/>
      <c r="AO28" s="343"/>
      <c r="AP28" s="333"/>
      <c r="AQ28" s="333"/>
      <c r="AR28" s="344"/>
      <c r="AS28" s="345"/>
      <c r="AT28" s="333"/>
      <c r="AU28" s="333"/>
      <c r="AV28" s="344"/>
      <c r="AW28" s="345"/>
      <c r="AX28" s="333"/>
      <c r="AY28" s="333"/>
      <c r="AZ28" s="344"/>
      <c r="BA28" s="345"/>
      <c r="BB28" s="333"/>
      <c r="BC28" s="333"/>
      <c r="BD28" s="344"/>
      <c r="BE28" s="345"/>
      <c r="BF28" s="333"/>
      <c r="BG28" s="333"/>
      <c r="BH28" s="344"/>
      <c r="BI28" s="345"/>
      <c r="BJ28" s="333"/>
      <c r="BK28" s="333"/>
      <c r="BL28" s="344"/>
      <c r="BM28" s="345"/>
      <c r="BN28" s="333"/>
      <c r="BO28" s="333"/>
      <c r="BP28" s="344"/>
      <c r="BQ28" s="345"/>
      <c r="BR28" s="333"/>
      <c r="BS28" s="333"/>
      <c r="BT28" s="344"/>
      <c r="BU28" s="314"/>
      <c r="BV28" s="315"/>
      <c r="BW28" s="315"/>
      <c r="BX28" s="316"/>
      <c r="BY28" s="230">
        <f>SUM(Rezultati!E28:BT28)</f>
        <v>0</v>
      </c>
      <c r="BZ28" s="231">
        <f>COUNT(Rezultati!E28:BT28)</f>
        <v>0</v>
      </c>
      <c r="CA28" s="755"/>
      <c r="CB28" s="301" t="e">
        <f>Rezultati!BY28/Rezultati!BZ28</f>
        <v>#DIV/0!</v>
      </c>
      <c r="CC28" s="756"/>
      <c r="CD28" s="203">
        <f t="shared" si="0"/>
        <v>0</v>
      </c>
      <c r="CE28" s="204"/>
      <c r="CF28" s="204"/>
      <c r="CG28" s="204"/>
      <c r="CH28" s="204"/>
      <c r="CI28" s="204"/>
      <c r="CJ28" s="204"/>
      <c r="CK28" s="204"/>
      <c r="CL28" s="204"/>
      <c r="CM28" s="205"/>
    </row>
    <row r="29" spans="1:91" ht="15">
      <c r="A29" s="348" t="s">
        <v>42</v>
      </c>
      <c r="B29" s="325"/>
      <c r="C29" s="259">
        <v>0</v>
      </c>
      <c r="D29" s="260">
        <f>Rezultati!C29*Rezultati!BZ29</f>
        <v>0</v>
      </c>
      <c r="E29" s="328"/>
      <c r="F29" s="329"/>
      <c r="G29" s="329"/>
      <c r="H29" s="330"/>
      <c r="I29" s="274"/>
      <c r="J29" s="275"/>
      <c r="K29" s="275"/>
      <c r="L29" s="276"/>
      <c r="M29" s="349"/>
      <c r="N29" s="350"/>
      <c r="O29" s="350"/>
      <c r="P29" s="351"/>
      <c r="Q29" s="352"/>
      <c r="R29" s="275"/>
      <c r="S29" s="275"/>
      <c r="T29" s="353"/>
      <c r="U29" s="274"/>
      <c r="V29" s="275"/>
      <c r="W29" s="275"/>
      <c r="X29" s="276"/>
      <c r="Y29" s="352"/>
      <c r="Z29" s="275"/>
      <c r="AA29" s="275"/>
      <c r="AB29" s="353"/>
      <c r="AC29" s="274"/>
      <c r="AD29" s="275"/>
      <c r="AE29" s="275"/>
      <c r="AF29" s="353"/>
      <c r="AG29" s="274"/>
      <c r="AH29" s="275"/>
      <c r="AI29" s="275"/>
      <c r="AJ29" s="353"/>
      <c r="AK29" s="274"/>
      <c r="AL29" s="275"/>
      <c r="AM29" s="275"/>
      <c r="AN29" s="276"/>
      <c r="AO29" s="332"/>
      <c r="AP29" s="354"/>
      <c r="AQ29" s="354"/>
      <c r="AR29" s="355"/>
      <c r="AS29" s="335"/>
      <c r="AT29" s="354"/>
      <c r="AU29" s="354"/>
      <c r="AV29" s="355"/>
      <c r="AW29" s="335"/>
      <c r="AX29" s="354"/>
      <c r="AY29" s="354"/>
      <c r="AZ29" s="355"/>
      <c r="BA29" s="335"/>
      <c r="BB29" s="354"/>
      <c r="BC29" s="354"/>
      <c r="BD29" s="355"/>
      <c r="BE29" s="335"/>
      <c r="BF29" s="354"/>
      <c r="BG29" s="354"/>
      <c r="BH29" s="355"/>
      <c r="BI29" s="335"/>
      <c r="BJ29" s="354"/>
      <c r="BK29" s="354"/>
      <c r="BL29" s="355"/>
      <c r="BM29" s="335"/>
      <c r="BN29" s="354"/>
      <c r="BO29" s="354"/>
      <c r="BP29" s="355"/>
      <c r="BQ29" s="335"/>
      <c r="BR29" s="354"/>
      <c r="BS29" s="354"/>
      <c r="BT29" s="355"/>
      <c r="BU29" s="335"/>
      <c r="BV29" s="354"/>
      <c r="BW29" s="354"/>
      <c r="BX29" s="356"/>
      <c r="BY29" s="284">
        <f>SUM(Rezultati!E29:BT29)</f>
        <v>0</v>
      </c>
      <c r="BZ29" s="285">
        <f>COUNT(Rezultati!E29:BT29)</f>
        <v>0</v>
      </c>
      <c r="CA29" s="755"/>
      <c r="CB29" s="301" t="e">
        <f>Rezultati!BY29/Rezultati!BZ29</f>
        <v>#DIV/0!</v>
      </c>
      <c r="CC29" s="756"/>
      <c r="CD29" s="203">
        <f t="shared" si="0"/>
        <v>0</v>
      </c>
      <c r="CE29" s="204"/>
      <c r="CF29" s="204"/>
      <c r="CG29" s="204"/>
      <c r="CH29" s="204"/>
      <c r="CI29" s="204"/>
      <c r="CJ29" s="204"/>
      <c r="CK29" s="204"/>
      <c r="CL29" s="204"/>
      <c r="CM29" s="205"/>
    </row>
    <row r="30" spans="1:91" ht="15">
      <c r="A30" s="178" t="str">
        <f>Punkti!A14</f>
        <v>Amberfish</v>
      </c>
      <c r="B30" s="179" t="s">
        <v>76</v>
      </c>
      <c r="C30" s="234">
        <v>0</v>
      </c>
      <c r="D30" s="357">
        <f>Rezultati!C30*Rezultati!BZ30</f>
        <v>0</v>
      </c>
      <c r="E30" s="288"/>
      <c r="F30" s="289"/>
      <c r="G30" s="289"/>
      <c r="H30" s="290"/>
      <c r="I30" s="358">
        <v>141</v>
      </c>
      <c r="J30" s="304">
        <v>132</v>
      </c>
      <c r="K30" s="304">
        <v>191</v>
      </c>
      <c r="L30" s="359">
        <v>165</v>
      </c>
      <c r="M30" s="307"/>
      <c r="N30" s="308"/>
      <c r="O30" s="308"/>
      <c r="P30" s="309"/>
      <c r="Q30" s="306"/>
      <c r="R30" s="210"/>
      <c r="S30" s="210"/>
      <c r="T30" s="211"/>
      <c r="U30" s="310"/>
      <c r="V30" s="308"/>
      <c r="W30" s="308"/>
      <c r="X30" s="309"/>
      <c r="Y30" s="310">
        <v>142</v>
      </c>
      <c r="Z30" s="308">
        <v>185</v>
      </c>
      <c r="AA30" s="308">
        <v>139</v>
      </c>
      <c r="AB30" s="311">
        <v>124</v>
      </c>
      <c r="AC30" s="192"/>
      <c r="AD30" s="308"/>
      <c r="AE30" s="308"/>
      <c r="AF30" s="311"/>
      <c r="AG30" s="192">
        <v>148</v>
      </c>
      <c r="AH30" s="308">
        <v>187</v>
      </c>
      <c r="AI30" s="308">
        <v>171</v>
      </c>
      <c r="AJ30" s="311">
        <v>177</v>
      </c>
      <c r="AK30" s="192">
        <v>180</v>
      </c>
      <c r="AL30" s="193">
        <v>132</v>
      </c>
      <c r="AM30" s="193">
        <v>127</v>
      </c>
      <c r="AN30" s="194">
        <v>169</v>
      </c>
      <c r="AO30" s="297"/>
      <c r="AP30" s="299"/>
      <c r="AQ30" s="299"/>
      <c r="AR30" s="313"/>
      <c r="AS30" s="297"/>
      <c r="AT30" s="299"/>
      <c r="AU30" s="299"/>
      <c r="AV30" s="313"/>
      <c r="AW30" s="297"/>
      <c r="AX30" s="299"/>
      <c r="AY30" s="299"/>
      <c r="AZ30" s="313"/>
      <c r="BA30" s="297"/>
      <c r="BB30" s="299"/>
      <c r="BC30" s="299"/>
      <c r="BD30" s="313"/>
      <c r="BE30" s="297"/>
      <c r="BF30" s="299"/>
      <c r="BG30" s="299"/>
      <c r="BH30" s="313"/>
      <c r="BI30" s="297"/>
      <c r="BJ30" s="299"/>
      <c r="BK30" s="299"/>
      <c r="BL30" s="313"/>
      <c r="BM30" s="297"/>
      <c r="BN30" s="299"/>
      <c r="BO30" s="299"/>
      <c r="BP30" s="313"/>
      <c r="BQ30" s="297"/>
      <c r="BR30" s="299"/>
      <c r="BS30" s="299"/>
      <c r="BT30" s="313"/>
      <c r="BU30" s="298"/>
      <c r="BV30" s="299"/>
      <c r="BW30" s="299"/>
      <c r="BX30" s="300"/>
      <c r="BY30" s="200">
        <f>SUM(Rezultati!E30:BT30)</f>
        <v>2510</v>
      </c>
      <c r="BZ30" s="201">
        <f>COUNT(Rezultati!E30:BT30)</f>
        <v>16</v>
      </c>
      <c r="CA30" s="755">
        <f>SUM((Rezultati!BY30+Rezultati!BY31+Rezultati!BY32+Rezultati!BY33+Rezultati!BY34+Rezultati!BY35+Rezultati!BY36)/(Rezultati!BZ30+Rezultati!BZ31+Rezultati!BZ32+Rezultati!BZ33+Rezultati!BZ34+Rezultati!BZ35+Rezultati!BZ36))</f>
        <v>155.5</v>
      </c>
      <c r="CB30" s="301">
        <f>Rezultati!BY30/Rezultati!BZ30</f>
        <v>156.875</v>
      </c>
      <c r="CC30" s="756" t="str">
        <f>Q2</f>
        <v>Amberfish</v>
      </c>
      <c r="CD30" s="203" t="str">
        <f t="shared" si="0"/>
        <v>Aleksejs Vladimirovs</v>
      </c>
      <c r="CE30" s="204"/>
      <c r="CF30" s="204"/>
      <c r="CG30" s="204"/>
      <c r="CH30" s="204"/>
      <c r="CI30" s="204"/>
      <c r="CJ30" s="204"/>
      <c r="CK30" s="204"/>
      <c r="CL30" s="204"/>
      <c r="CM30" s="205"/>
    </row>
    <row r="31" spans="1:91" ht="15">
      <c r="A31" s="232" t="s">
        <v>43</v>
      </c>
      <c r="B31" s="339" t="s">
        <v>77</v>
      </c>
      <c r="C31" s="256">
        <v>0</v>
      </c>
      <c r="D31" s="181">
        <f>Rezultati!C31*Rezultati!BZ31</f>
        <v>0</v>
      </c>
      <c r="E31" s="303"/>
      <c r="F31" s="304"/>
      <c r="G31" s="304"/>
      <c r="H31" s="305"/>
      <c r="I31" s="360">
        <v>143</v>
      </c>
      <c r="J31" s="319">
        <v>143</v>
      </c>
      <c r="K31" s="319">
        <v>139</v>
      </c>
      <c r="L31" s="361">
        <v>142</v>
      </c>
      <c r="M31" s="220"/>
      <c r="N31" s="221"/>
      <c r="O31" s="221"/>
      <c r="P31" s="222"/>
      <c r="Q31" s="306"/>
      <c r="R31" s="210"/>
      <c r="S31" s="210"/>
      <c r="T31" s="211"/>
      <c r="U31" s="321"/>
      <c r="V31" s="221"/>
      <c r="W31" s="221"/>
      <c r="X31" s="222"/>
      <c r="Y31" s="321">
        <v>188</v>
      </c>
      <c r="Z31" s="221">
        <v>149</v>
      </c>
      <c r="AA31" s="221">
        <v>159</v>
      </c>
      <c r="AB31" s="322">
        <v>126</v>
      </c>
      <c r="AC31" s="220"/>
      <c r="AD31" s="221"/>
      <c r="AE31" s="221"/>
      <c r="AF31" s="322"/>
      <c r="AG31" s="220">
        <v>127</v>
      </c>
      <c r="AH31" s="221">
        <v>138</v>
      </c>
      <c r="AI31" s="221">
        <v>172</v>
      </c>
      <c r="AJ31" s="322">
        <v>182</v>
      </c>
      <c r="AK31" s="307"/>
      <c r="AL31" s="308"/>
      <c r="AM31" s="308"/>
      <c r="AN31" s="309"/>
      <c r="AO31" s="314"/>
      <c r="AP31" s="315"/>
      <c r="AQ31" s="315"/>
      <c r="AR31" s="324"/>
      <c r="AS31" s="314"/>
      <c r="AT31" s="315"/>
      <c r="AU31" s="315"/>
      <c r="AV31" s="324"/>
      <c r="AW31" s="314"/>
      <c r="AX31" s="315"/>
      <c r="AY31" s="315"/>
      <c r="AZ31" s="324"/>
      <c r="BA31" s="314"/>
      <c r="BB31" s="315"/>
      <c r="BC31" s="315"/>
      <c r="BD31" s="324"/>
      <c r="BE31" s="314"/>
      <c r="BF31" s="315"/>
      <c r="BG31" s="315"/>
      <c r="BH31" s="324"/>
      <c r="BI31" s="314"/>
      <c r="BJ31" s="315"/>
      <c r="BK31" s="315"/>
      <c r="BL31" s="324"/>
      <c r="BM31" s="314"/>
      <c r="BN31" s="315"/>
      <c r="BO31" s="315"/>
      <c r="BP31" s="324"/>
      <c r="BQ31" s="314"/>
      <c r="BR31" s="315"/>
      <c r="BS31" s="315"/>
      <c r="BT31" s="324"/>
      <c r="BU31" s="314"/>
      <c r="BV31" s="315"/>
      <c r="BW31" s="315"/>
      <c r="BX31" s="316"/>
      <c r="BY31" s="230">
        <f>SUM(Rezultati!E31:BT31)</f>
        <v>1808</v>
      </c>
      <c r="BZ31" s="231">
        <f>COUNT(Rezultati!E31:BT31)</f>
        <v>12</v>
      </c>
      <c r="CA31" s="755"/>
      <c r="CB31" s="301">
        <f>Rezultati!BY31/Rezultati!BZ31</f>
        <v>150.66666666666666</v>
      </c>
      <c r="CC31" s="756"/>
      <c r="CD31" s="203" t="str">
        <f t="shared" si="0"/>
        <v>Vladimirs Nahodkins</v>
      </c>
      <c r="CE31" s="204"/>
      <c r="CF31" s="204"/>
      <c r="CG31" s="204"/>
      <c r="CH31" s="204"/>
      <c r="CI31" s="204"/>
      <c r="CJ31" s="204"/>
      <c r="CK31" s="204"/>
      <c r="CL31" s="204"/>
      <c r="CM31" s="205"/>
    </row>
    <row r="32" spans="1:91" ht="15">
      <c r="A32" s="206" t="s">
        <v>43</v>
      </c>
      <c r="B32" s="233" t="s">
        <v>78</v>
      </c>
      <c r="C32" s="240">
        <v>0</v>
      </c>
      <c r="D32" s="209">
        <f>Rezultati!C32*Rezultati!BZ32</f>
        <v>0</v>
      </c>
      <c r="E32" s="303"/>
      <c r="F32" s="304"/>
      <c r="G32" s="304"/>
      <c r="H32" s="305"/>
      <c r="I32" s="360">
        <v>193</v>
      </c>
      <c r="J32" s="319">
        <v>140</v>
      </c>
      <c r="K32" s="319">
        <v>170</v>
      </c>
      <c r="L32" s="361">
        <v>126</v>
      </c>
      <c r="M32" s="220"/>
      <c r="N32" s="221"/>
      <c r="O32" s="221"/>
      <c r="P32" s="222"/>
      <c r="Q32" s="306"/>
      <c r="R32" s="210"/>
      <c r="S32" s="210"/>
      <c r="T32" s="211"/>
      <c r="U32" s="321"/>
      <c r="V32" s="221"/>
      <c r="W32" s="221"/>
      <c r="X32" s="222"/>
      <c r="Y32" s="321">
        <v>164</v>
      </c>
      <c r="Z32" s="221">
        <v>134</v>
      </c>
      <c r="AA32" s="221">
        <v>112</v>
      </c>
      <c r="AB32" s="322">
        <v>134</v>
      </c>
      <c r="AC32" s="220"/>
      <c r="AD32" s="221"/>
      <c r="AE32" s="221"/>
      <c r="AF32" s="322"/>
      <c r="AG32" s="220"/>
      <c r="AH32" s="221"/>
      <c r="AI32" s="221"/>
      <c r="AJ32" s="322"/>
      <c r="AK32" s="307"/>
      <c r="AL32" s="308"/>
      <c r="AM32" s="308"/>
      <c r="AN32" s="309"/>
      <c r="AO32" s="314"/>
      <c r="AP32" s="315"/>
      <c r="AQ32" s="315"/>
      <c r="AR32" s="324"/>
      <c r="AS32" s="314"/>
      <c r="AT32" s="315"/>
      <c r="AU32" s="315"/>
      <c r="AV32" s="324"/>
      <c r="AW32" s="314"/>
      <c r="AX32" s="315"/>
      <c r="AY32" s="315"/>
      <c r="AZ32" s="324"/>
      <c r="BA32" s="314"/>
      <c r="BB32" s="315"/>
      <c r="BC32" s="315"/>
      <c r="BD32" s="324"/>
      <c r="BE32" s="314"/>
      <c r="BF32" s="315"/>
      <c r="BG32" s="315"/>
      <c r="BH32" s="324"/>
      <c r="BI32" s="314"/>
      <c r="BJ32" s="315"/>
      <c r="BK32" s="315"/>
      <c r="BL32" s="324"/>
      <c r="BM32" s="314"/>
      <c r="BN32" s="315"/>
      <c r="BO32" s="315"/>
      <c r="BP32" s="324"/>
      <c r="BQ32" s="314"/>
      <c r="BR32" s="315"/>
      <c r="BS32" s="315"/>
      <c r="BT32" s="324"/>
      <c r="BU32" s="314"/>
      <c r="BV32" s="315"/>
      <c r="BW32" s="315"/>
      <c r="BX32" s="316"/>
      <c r="BY32" s="230">
        <f>SUM(Rezultati!E32:BT32)</f>
        <v>1173</v>
      </c>
      <c r="BZ32" s="231">
        <f>COUNT(Rezultati!E32:BT32)</f>
        <v>8</v>
      </c>
      <c r="CA32" s="755"/>
      <c r="CB32" s="301">
        <f>Rezultati!BY32/Rezultati!BZ32</f>
        <v>146.625</v>
      </c>
      <c r="CC32" s="756"/>
      <c r="CD32" s="203" t="str">
        <f t="shared" si="0"/>
        <v>Aleksejs Tomaševskis</v>
      </c>
      <c r="CE32" s="204"/>
      <c r="CF32" s="204"/>
      <c r="CG32" s="204"/>
      <c r="CH32" s="204"/>
      <c r="CI32" s="204"/>
      <c r="CJ32" s="204"/>
      <c r="CK32" s="204"/>
      <c r="CL32" s="204"/>
      <c r="CM32" s="205"/>
    </row>
    <row r="33" spans="1:91" ht="15">
      <c r="A33" s="232" t="s">
        <v>43</v>
      </c>
      <c r="B33" s="239" t="s">
        <v>79</v>
      </c>
      <c r="C33" s="256">
        <v>0</v>
      </c>
      <c r="D33" s="181">
        <f>Rezultati!C33*Rezultati!BZ33</f>
        <v>0</v>
      </c>
      <c r="E33" s="303"/>
      <c r="F33" s="304"/>
      <c r="G33" s="304"/>
      <c r="H33" s="305"/>
      <c r="I33" s="360"/>
      <c r="J33" s="319"/>
      <c r="K33" s="319"/>
      <c r="L33" s="361"/>
      <c r="M33" s="220"/>
      <c r="N33" s="221"/>
      <c r="O33" s="221"/>
      <c r="P33" s="222"/>
      <c r="Q33" s="306"/>
      <c r="R33" s="210"/>
      <c r="S33" s="210"/>
      <c r="T33" s="211"/>
      <c r="U33" s="321"/>
      <c r="V33" s="221"/>
      <c r="W33" s="221"/>
      <c r="X33" s="222"/>
      <c r="Y33" s="321"/>
      <c r="Z33" s="221"/>
      <c r="AA33" s="221"/>
      <c r="AB33" s="322"/>
      <c r="AC33" s="220"/>
      <c r="AD33" s="221"/>
      <c r="AE33" s="221"/>
      <c r="AF33" s="322"/>
      <c r="AG33" s="220"/>
      <c r="AH33" s="221"/>
      <c r="AI33" s="221"/>
      <c r="AJ33" s="322"/>
      <c r="AK33" s="307">
        <v>185</v>
      </c>
      <c r="AL33" s="308">
        <v>134</v>
      </c>
      <c r="AM33" s="308">
        <v>186</v>
      </c>
      <c r="AN33" s="309">
        <v>162</v>
      </c>
      <c r="AO33" s="314"/>
      <c r="AP33" s="315"/>
      <c r="AQ33" s="315"/>
      <c r="AR33" s="324"/>
      <c r="AS33" s="314"/>
      <c r="AT33" s="315"/>
      <c r="AU33" s="315"/>
      <c r="AV33" s="324"/>
      <c r="AW33" s="314"/>
      <c r="AX33" s="315"/>
      <c r="AY33" s="315"/>
      <c r="AZ33" s="324"/>
      <c r="BA33" s="314"/>
      <c r="BB33" s="315"/>
      <c r="BC33" s="315"/>
      <c r="BD33" s="324"/>
      <c r="BE33" s="314"/>
      <c r="BF33" s="315"/>
      <c r="BG33" s="315"/>
      <c r="BH33" s="324"/>
      <c r="BI33" s="314"/>
      <c r="BJ33" s="315"/>
      <c r="BK33" s="315"/>
      <c r="BL33" s="324"/>
      <c r="BM33" s="314"/>
      <c r="BN33" s="315"/>
      <c r="BO33" s="315"/>
      <c r="BP33" s="324"/>
      <c r="BQ33" s="314"/>
      <c r="BR33" s="315"/>
      <c r="BS33" s="315"/>
      <c r="BT33" s="324"/>
      <c r="BU33" s="314"/>
      <c r="BV33" s="315"/>
      <c r="BW33" s="315"/>
      <c r="BX33" s="316"/>
      <c r="BY33" s="230">
        <f>SUM(Rezultati!E33:BT33)</f>
        <v>667</v>
      </c>
      <c r="BZ33" s="231">
        <f>COUNT(Rezultati!E33:BT33)</f>
        <v>4</v>
      </c>
      <c r="CA33" s="755"/>
      <c r="CB33" s="301">
        <f>Rezultati!BY33/Rezultati!BZ33</f>
        <v>166.75</v>
      </c>
      <c r="CC33" s="756"/>
      <c r="CD33" s="203" t="str">
        <f t="shared" si="0"/>
        <v>Pieacinātajs spēlētājs</v>
      </c>
      <c r="CE33" s="204"/>
      <c r="CF33" s="204"/>
      <c r="CG33" s="204"/>
      <c r="CH33" s="204"/>
      <c r="CI33" s="204"/>
      <c r="CJ33" s="204"/>
      <c r="CK33" s="204"/>
      <c r="CL33" s="204"/>
      <c r="CM33" s="205"/>
    </row>
    <row r="34" spans="1:91" ht="15">
      <c r="A34" s="232" t="s">
        <v>43</v>
      </c>
      <c r="B34" s="239" t="s">
        <v>80</v>
      </c>
      <c r="C34" s="256">
        <v>0</v>
      </c>
      <c r="D34" s="181">
        <f>Rezultati!C34*Rezultati!BZ34</f>
        <v>0</v>
      </c>
      <c r="E34" s="318"/>
      <c r="F34" s="319"/>
      <c r="G34" s="319"/>
      <c r="H34" s="320"/>
      <c r="I34" s="360"/>
      <c r="J34" s="319"/>
      <c r="K34" s="319"/>
      <c r="L34" s="361"/>
      <c r="M34" s="220"/>
      <c r="N34" s="221"/>
      <c r="O34" s="221"/>
      <c r="P34" s="222"/>
      <c r="Q34" s="306"/>
      <c r="R34" s="210"/>
      <c r="S34" s="210"/>
      <c r="T34" s="211"/>
      <c r="U34" s="321"/>
      <c r="V34" s="221"/>
      <c r="W34" s="221"/>
      <c r="X34" s="222"/>
      <c r="Y34" s="321"/>
      <c r="Z34" s="221"/>
      <c r="AA34" s="221"/>
      <c r="AB34" s="322"/>
      <c r="AC34" s="220"/>
      <c r="AD34" s="221"/>
      <c r="AE34" s="221"/>
      <c r="AF34" s="322"/>
      <c r="AG34" s="220"/>
      <c r="AH34" s="221"/>
      <c r="AI34" s="221"/>
      <c r="AJ34" s="322"/>
      <c r="AK34" s="307"/>
      <c r="AL34" s="308"/>
      <c r="AM34" s="308"/>
      <c r="AN34" s="309"/>
      <c r="AO34" s="314"/>
      <c r="AP34" s="315"/>
      <c r="AQ34" s="315"/>
      <c r="AR34" s="324"/>
      <c r="AS34" s="314"/>
      <c r="AT34" s="315"/>
      <c r="AU34" s="315"/>
      <c r="AV34" s="324"/>
      <c r="AW34" s="314"/>
      <c r="AX34" s="315"/>
      <c r="AY34" s="315"/>
      <c r="AZ34" s="324"/>
      <c r="BA34" s="314"/>
      <c r="BB34" s="315"/>
      <c r="BC34" s="315"/>
      <c r="BD34" s="324"/>
      <c r="BE34" s="314"/>
      <c r="BF34" s="315"/>
      <c r="BG34" s="315"/>
      <c r="BH34" s="324"/>
      <c r="BI34" s="314"/>
      <c r="BJ34" s="315"/>
      <c r="BK34" s="315"/>
      <c r="BL34" s="324"/>
      <c r="BM34" s="314"/>
      <c r="BN34" s="315"/>
      <c r="BO34" s="315"/>
      <c r="BP34" s="324"/>
      <c r="BQ34" s="314"/>
      <c r="BR34" s="315"/>
      <c r="BS34" s="315"/>
      <c r="BT34" s="324"/>
      <c r="BU34" s="314"/>
      <c r="BV34" s="315"/>
      <c r="BW34" s="315"/>
      <c r="BX34" s="316"/>
      <c r="BY34" s="230">
        <f>SUM(Rezultati!E34:BT34)</f>
        <v>0</v>
      </c>
      <c r="BZ34" s="231">
        <f>COUNT(Rezultati!E34:BT34)</f>
        <v>0</v>
      </c>
      <c r="CA34" s="755"/>
      <c r="CB34" s="301" t="e">
        <f>Rezultati!BY34/Rezultati!BZ34</f>
        <v>#DIV/0!</v>
      </c>
      <c r="CC34" s="756"/>
      <c r="CD34" s="203" t="str">
        <f t="shared" si="0"/>
        <v>aklais rezultāts</v>
      </c>
      <c r="CE34" s="204"/>
      <c r="CF34" s="204"/>
      <c r="CG34" s="204"/>
      <c r="CH34" s="204"/>
      <c r="CI34" s="204"/>
      <c r="CJ34" s="204"/>
      <c r="CK34" s="204"/>
      <c r="CL34" s="204"/>
      <c r="CM34" s="205"/>
    </row>
    <row r="35" spans="1:91" ht="15">
      <c r="A35" s="232" t="s">
        <v>43</v>
      </c>
      <c r="B35" s="239" t="s">
        <v>81</v>
      </c>
      <c r="C35" s="256">
        <v>0</v>
      </c>
      <c r="D35" s="181">
        <f>Rezultati!C35*Rezultati!BZ35</f>
        <v>0</v>
      </c>
      <c r="E35" s="318"/>
      <c r="F35" s="319"/>
      <c r="G35" s="319"/>
      <c r="H35" s="320"/>
      <c r="I35" s="220"/>
      <c r="J35" s="221"/>
      <c r="K35" s="221"/>
      <c r="L35" s="222"/>
      <c r="M35" s="220"/>
      <c r="N35" s="221"/>
      <c r="O35" s="221"/>
      <c r="P35" s="222"/>
      <c r="Q35" s="306"/>
      <c r="R35" s="210"/>
      <c r="S35" s="210"/>
      <c r="T35" s="211"/>
      <c r="U35" s="321"/>
      <c r="V35" s="221"/>
      <c r="W35" s="221"/>
      <c r="X35" s="222"/>
      <c r="Y35" s="321"/>
      <c r="Z35" s="221"/>
      <c r="AA35" s="221"/>
      <c r="AB35" s="322"/>
      <c r="AC35" s="220"/>
      <c r="AD35" s="221"/>
      <c r="AE35" s="221"/>
      <c r="AF35" s="322"/>
      <c r="AG35" s="220">
        <v>175</v>
      </c>
      <c r="AH35" s="221">
        <v>110</v>
      </c>
      <c r="AI35" s="221">
        <v>170</v>
      </c>
      <c r="AJ35" s="322">
        <v>129</v>
      </c>
      <c r="AK35" s="307">
        <v>190</v>
      </c>
      <c r="AL35" s="308">
        <v>139</v>
      </c>
      <c r="AM35" s="308">
        <v>222</v>
      </c>
      <c r="AN35" s="309">
        <v>171</v>
      </c>
      <c r="AO35" s="314"/>
      <c r="AP35" s="315"/>
      <c r="AQ35" s="315"/>
      <c r="AR35" s="324"/>
      <c r="AS35" s="314"/>
      <c r="AT35" s="315"/>
      <c r="AU35" s="315"/>
      <c r="AV35" s="324"/>
      <c r="AW35" s="314"/>
      <c r="AX35" s="315"/>
      <c r="AY35" s="315"/>
      <c r="AZ35" s="324"/>
      <c r="BA35" s="314"/>
      <c r="BB35" s="315"/>
      <c r="BC35" s="315"/>
      <c r="BD35" s="324"/>
      <c r="BE35" s="314"/>
      <c r="BF35" s="315"/>
      <c r="BG35" s="315"/>
      <c r="BH35" s="324"/>
      <c r="BI35" s="314"/>
      <c r="BJ35" s="315"/>
      <c r="BK35" s="315"/>
      <c r="BL35" s="324"/>
      <c r="BM35" s="314"/>
      <c r="BN35" s="315"/>
      <c r="BO35" s="315"/>
      <c r="BP35" s="324"/>
      <c r="BQ35" s="314"/>
      <c r="BR35" s="315"/>
      <c r="BS35" s="315"/>
      <c r="BT35" s="324"/>
      <c r="BU35" s="314"/>
      <c r="BV35" s="315"/>
      <c r="BW35" s="315"/>
      <c r="BX35" s="316"/>
      <c r="BY35" s="230">
        <f>SUM(Rezultati!E35:BT35)</f>
        <v>1306</v>
      </c>
      <c r="BZ35" s="231">
        <f>COUNT(Rezultati!E35:BT35)</f>
        <v>8</v>
      </c>
      <c r="CA35" s="755"/>
      <c r="CB35" s="301">
        <f>Rezultati!BY35/Rezultati!BZ35</f>
        <v>163.25</v>
      </c>
      <c r="CC35" s="756"/>
      <c r="CD35" s="203" t="str">
        <f t="shared" si="0"/>
        <v>Ainars Gilberts</v>
      </c>
      <c r="CE35" s="204"/>
      <c r="CF35" s="204"/>
      <c r="CG35" s="204"/>
      <c r="CH35" s="204"/>
      <c r="CI35" s="204"/>
      <c r="CJ35" s="204"/>
      <c r="CK35" s="204"/>
      <c r="CL35" s="204"/>
      <c r="CM35" s="205"/>
    </row>
    <row r="36" spans="1:91" ht="15">
      <c r="A36" s="326" t="s">
        <v>43</v>
      </c>
      <c r="B36" s="325"/>
      <c r="C36" s="347">
        <v>0</v>
      </c>
      <c r="D36" s="362">
        <f>Rezultati!C36*Rezultati!BZ36</f>
        <v>0</v>
      </c>
      <c r="E36" s="328"/>
      <c r="F36" s="329"/>
      <c r="G36" s="329"/>
      <c r="H36" s="330"/>
      <c r="I36" s="272"/>
      <c r="J36" s="262"/>
      <c r="K36" s="262"/>
      <c r="L36" s="273"/>
      <c r="M36" s="272"/>
      <c r="N36" s="262"/>
      <c r="O36" s="262"/>
      <c r="P36" s="273"/>
      <c r="Q36" s="306"/>
      <c r="R36" s="210"/>
      <c r="S36" s="210"/>
      <c r="T36" s="211"/>
      <c r="U36" s="261"/>
      <c r="V36" s="262"/>
      <c r="W36" s="262"/>
      <c r="X36" s="273"/>
      <c r="Y36" s="261"/>
      <c r="Z36" s="262"/>
      <c r="AA36" s="262"/>
      <c r="AB36" s="263"/>
      <c r="AC36" s="272"/>
      <c r="AD36" s="262"/>
      <c r="AE36" s="262"/>
      <c r="AF36" s="263"/>
      <c r="AG36" s="272"/>
      <c r="AH36" s="262"/>
      <c r="AI36" s="262"/>
      <c r="AJ36" s="263"/>
      <c r="AK36" s="274"/>
      <c r="AL36" s="275"/>
      <c r="AM36" s="275"/>
      <c r="AN36" s="276"/>
      <c r="AO36" s="345"/>
      <c r="AP36" s="333"/>
      <c r="AQ36" s="333"/>
      <c r="AR36" s="344"/>
      <c r="AS36" s="345"/>
      <c r="AT36" s="333"/>
      <c r="AU36" s="333"/>
      <c r="AV36" s="344"/>
      <c r="AW36" s="345"/>
      <c r="AX36" s="333"/>
      <c r="AY36" s="333"/>
      <c r="AZ36" s="344"/>
      <c r="BA36" s="345"/>
      <c r="BB36" s="333"/>
      <c r="BC36" s="333"/>
      <c r="BD36" s="344"/>
      <c r="BE36" s="345"/>
      <c r="BF36" s="333"/>
      <c r="BG36" s="333"/>
      <c r="BH36" s="344"/>
      <c r="BI36" s="345"/>
      <c r="BJ36" s="333"/>
      <c r="BK36" s="333"/>
      <c r="BL36" s="344"/>
      <c r="BM36" s="345"/>
      <c r="BN36" s="333"/>
      <c r="BO36" s="333"/>
      <c r="BP36" s="344"/>
      <c r="BQ36" s="345"/>
      <c r="BR36" s="333"/>
      <c r="BS36" s="333"/>
      <c r="BT36" s="344"/>
      <c r="BU36" s="345"/>
      <c r="BV36" s="333"/>
      <c r="BW36" s="333"/>
      <c r="BX36" s="363"/>
      <c r="BY36" s="284">
        <f>SUM(Rezultati!E36:BT36)</f>
        <v>0</v>
      </c>
      <c r="BZ36" s="285">
        <f>COUNT(Rezultati!E36:BT36)</f>
        <v>0</v>
      </c>
      <c r="CA36" s="755"/>
      <c r="CB36" s="301" t="e">
        <f>Rezultati!BY36/Rezultati!BZ36</f>
        <v>#DIV/0!</v>
      </c>
      <c r="CC36" s="756"/>
      <c r="CD36" s="203">
        <f t="shared" si="0"/>
        <v>0</v>
      </c>
      <c r="CE36" s="204"/>
      <c r="CF36" s="204"/>
      <c r="CG36" s="204"/>
      <c r="CH36" s="204"/>
      <c r="CI36" s="204"/>
      <c r="CJ36" s="204"/>
      <c r="CK36" s="204"/>
      <c r="CL36" s="204"/>
      <c r="CM36" s="205"/>
    </row>
    <row r="37" spans="1:91" ht="15">
      <c r="A37" s="364" t="str">
        <f>Punkti!A17</f>
        <v>NB Ledijas</v>
      </c>
      <c r="B37" s="365" t="s">
        <v>82</v>
      </c>
      <c r="C37" s="366">
        <v>8</v>
      </c>
      <c r="D37" s="367">
        <f>Rezultati!C37*Rezultati!BZ37</f>
        <v>96</v>
      </c>
      <c r="E37" s="288"/>
      <c r="F37" s="289"/>
      <c r="G37" s="289"/>
      <c r="H37" s="290"/>
      <c r="I37" s="192"/>
      <c r="J37" s="193"/>
      <c r="K37" s="193"/>
      <c r="L37" s="194"/>
      <c r="M37" s="192"/>
      <c r="N37" s="193"/>
      <c r="O37" s="193"/>
      <c r="P37" s="194"/>
      <c r="Q37" s="368"/>
      <c r="R37" s="369"/>
      <c r="S37" s="369"/>
      <c r="T37" s="370"/>
      <c r="U37" s="291"/>
      <c r="V37" s="182"/>
      <c r="W37" s="182"/>
      <c r="X37" s="183"/>
      <c r="Y37" s="292">
        <v>168</v>
      </c>
      <c r="Z37" s="193">
        <v>165</v>
      </c>
      <c r="AA37" s="193">
        <v>163</v>
      </c>
      <c r="AB37" s="293">
        <v>154</v>
      </c>
      <c r="AC37" s="192">
        <v>162</v>
      </c>
      <c r="AD37" s="193">
        <v>138</v>
      </c>
      <c r="AE37" s="193">
        <v>189</v>
      </c>
      <c r="AF37" s="293">
        <v>155</v>
      </c>
      <c r="AG37" s="192">
        <v>186</v>
      </c>
      <c r="AH37" s="193">
        <v>171</v>
      </c>
      <c r="AI37" s="193">
        <v>172</v>
      </c>
      <c r="AJ37" s="293">
        <v>178</v>
      </c>
      <c r="AK37" s="192"/>
      <c r="AL37" s="193"/>
      <c r="AM37" s="193"/>
      <c r="AN37" s="194"/>
      <c r="AO37" s="297"/>
      <c r="AP37" s="295"/>
      <c r="AQ37" s="295"/>
      <c r="AR37" s="296"/>
      <c r="AS37" s="297"/>
      <c r="AT37" s="295"/>
      <c r="AU37" s="295"/>
      <c r="AV37" s="296"/>
      <c r="AW37" s="297"/>
      <c r="AX37" s="295"/>
      <c r="AY37" s="295"/>
      <c r="AZ37" s="296"/>
      <c r="BA37" s="297"/>
      <c r="BB37" s="295"/>
      <c r="BC37" s="295"/>
      <c r="BD37" s="296"/>
      <c r="BE37" s="297"/>
      <c r="BF37" s="295"/>
      <c r="BG37" s="295"/>
      <c r="BH37" s="296"/>
      <c r="BI37" s="297"/>
      <c r="BJ37" s="295"/>
      <c r="BK37" s="295"/>
      <c r="BL37" s="296"/>
      <c r="BM37" s="297"/>
      <c r="BN37" s="295"/>
      <c r="BO37" s="295"/>
      <c r="BP37" s="296"/>
      <c r="BQ37" s="297"/>
      <c r="BR37" s="295"/>
      <c r="BS37" s="295"/>
      <c r="BT37" s="296"/>
      <c r="BU37" s="297"/>
      <c r="BV37" s="295"/>
      <c r="BW37" s="295"/>
      <c r="BX37" s="340"/>
      <c r="BY37" s="200">
        <f>SUM(Rezultati!E37:BT37)</f>
        <v>2001</v>
      </c>
      <c r="BZ37" s="201">
        <f>COUNT(Rezultati!E37:BT37)</f>
        <v>12</v>
      </c>
      <c r="CA37" s="755">
        <f>SUM((Rezultati!BY37+Rezultati!BY38+Rezultati!BY39+Rezultati!BY40+Rezultati!BY41+Rezultati!BY42+Rezultati!BY43)/(Rezultati!BZ37+Rezultati!BZ38+Rezultati!BZ39+Rezultati!BZ40+Rezultati!BZ41+Rezultati!BZ42+Rezultati!BZ43))</f>
        <v>168.61111111111111</v>
      </c>
      <c r="CB37" s="301">
        <f>Rezultati!BY37/Rezultati!BZ37-8</f>
        <v>158.75</v>
      </c>
      <c r="CC37" s="756" t="str">
        <f>U2</f>
        <v>NB Ledijas</v>
      </c>
      <c r="CD37" s="203" t="str">
        <f t="shared" si="0"/>
        <v>Ilona Ozola</v>
      </c>
      <c r="CE37" s="204"/>
      <c r="CF37" s="204"/>
      <c r="CG37" s="204"/>
      <c r="CH37" s="204"/>
      <c r="CI37" s="204"/>
      <c r="CJ37" s="204"/>
      <c r="CK37" s="204"/>
      <c r="CL37" s="204"/>
      <c r="CM37" s="205"/>
    </row>
    <row r="38" spans="1:91" ht="15">
      <c r="A38" s="235" t="s">
        <v>44</v>
      </c>
      <c r="B38" s="236" t="s">
        <v>83</v>
      </c>
      <c r="C38" s="371">
        <v>8</v>
      </c>
      <c r="D38" s="238">
        <f>Rezultati!C38*Rezultati!BZ38</f>
        <v>64</v>
      </c>
      <c r="E38" s="303"/>
      <c r="F38" s="304"/>
      <c r="G38" s="304"/>
      <c r="H38" s="305"/>
      <c r="I38" s="372"/>
      <c r="J38" s="373"/>
      <c r="K38" s="373"/>
      <c r="L38" s="374"/>
      <c r="M38" s="372"/>
      <c r="N38" s="373"/>
      <c r="O38" s="373"/>
      <c r="P38" s="374"/>
      <c r="Q38" s="375"/>
      <c r="R38" s="376"/>
      <c r="S38" s="376"/>
      <c r="T38" s="377"/>
      <c r="U38" s="306"/>
      <c r="V38" s="210"/>
      <c r="W38" s="210"/>
      <c r="X38" s="211"/>
      <c r="Y38" s="378"/>
      <c r="Z38" s="373"/>
      <c r="AA38" s="373"/>
      <c r="AB38" s="379"/>
      <c r="AC38" s="372">
        <v>145</v>
      </c>
      <c r="AD38" s="373">
        <v>183</v>
      </c>
      <c r="AE38" s="373">
        <v>161</v>
      </c>
      <c r="AF38" s="379">
        <v>178</v>
      </c>
      <c r="AG38" s="372">
        <v>190</v>
      </c>
      <c r="AH38" s="373">
        <v>148</v>
      </c>
      <c r="AI38" s="373">
        <v>165</v>
      </c>
      <c r="AJ38" s="379">
        <v>137</v>
      </c>
      <c r="AK38" s="307"/>
      <c r="AL38" s="308"/>
      <c r="AM38" s="308"/>
      <c r="AN38" s="309"/>
      <c r="AO38" s="380"/>
      <c r="AP38" s="381"/>
      <c r="AQ38" s="381"/>
      <c r="AR38" s="382"/>
      <c r="AS38" s="380"/>
      <c r="AT38" s="381"/>
      <c r="AU38" s="381"/>
      <c r="AV38" s="382"/>
      <c r="AW38" s="380"/>
      <c r="AX38" s="381"/>
      <c r="AY38" s="381"/>
      <c r="AZ38" s="382"/>
      <c r="BA38" s="380"/>
      <c r="BB38" s="381"/>
      <c r="BC38" s="381"/>
      <c r="BD38" s="382"/>
      <c r="BE38" s="380"/>
      <c r="BF38" s="381"/>
      <c r="BG38" s="381"/>
      <c r="BH38" s="382"/>
      <c r="BI38" s="380"/>
      <c r="BJ38" s="381"/>
      <c r="BK38" s="381"/>
      <c r="BL38" s="382"/>
      <c r="BM38" s="380"/>
      <c r="BN38" s="381"/>
      <c r="BO38" s="381"/>
      <c r="BP38" s="382"/>
      <c r="BQ38" s="380"/>
      <c r="BR38" s="381"/>
      <c r="BS38" s="381"/>
      <c r="BT38" s="382"/>
      <c r="BU38" s="314"/>
      <c r="BV38" s="315"/>
      <c r="BW38" s="315"/>
      <c r="BX38" s="316"/>
      <c r="BY38" s="230">
        <f>SUM(Rezultati!E38:BT38)</f>
        <v>1307</v>
      </c>
      <c r="BZ38" s="231">
        <f>COUNT(Rezultati!E38:BT38)</f>
        <v>8</v>
      </c>
      <c r="CA38" s="755"/>
      <c r="CB38" s="301">
        <f>Rezultati!BY38/Rezultati!BZ38-8</f>
        <v>155.375</v>
      </c>
      <c r="CC38" s="756"/>
      <c r="CD38" s="203" t="str">
        <f t="shared" si="0"/>
        <v>Natālija Riznika</v>
      </c>
      <c r="CE38" s="204"/>
      <c r="CF38" s="204"/>
      <c r="CG38" s="204"/>
      <c r="CH38" s="204"/>
      <c r="CI38" s="204"/>
      <c r="CJ38" s="204"/>
      <c r="CK38" s="204"/>
      <c r="CL38" s="204"/>
      <c r="CM38" s="205"/>
    </row>
    <row r="39" spans="1:91" ht="15">
      <c r="A39" s="232" t="s">
        <v>44</v>
      </c>
      <c r="B39" s="239"/>
      <c r="C39" s="347">
        <v>0</v>
      </c>
      <c r="D39" s="181">
        <f>Rezultati!C39*Rezultati!BZ39</f>
        <v>0</v>
      </c>
      <c r="E39" s="303"/>
      <c r="F39" s="304"/>
      <c r="G39" s="304"/>
      <c r="H39" s="305"/>
      <c r="I39" s="272"/>
      <c r="J39" s="262"/>
      <c r="K39" s="262"/>
      <c r="L39" s="273"/>
      <c r="M39" s="272"/>
      <c r="N39" s="262"/>
      <c r="O39" s="262"/>
      <c r="P39" s="273"/>
      <c r="Q39" s="267"/>
      <c r="R39" s="265"/>
      <c r="S39" s="265"/>
      <c r="T39" s="268"/>
      <c r="U39" s="306"/>
      <c r="V39" s="210"/>
      <c r="W39" s="210"/>
      <c r="X39" s="211"/>
      <c r="Y39" s="261"/>
      <c r="Z39" s="262"/>
      <c r="AA39" s="262"/>
      <c r="AB39" s="263"/>
      <c r="AC39" s="272"/>
      <c r="AD39" s="262"/>
      <c r="AE39" s="262"/>
      <c r="AF39" s="263"/>
      <c r="AG39" s="272"/>
      <c r="AH39" s="262"/>
      <c r="AI39" s="262"/>
      <c r="AJ39" s="263"/>
      <c r="AK39" s="307"/>
      <c r="AL39" s="308"/>
      <c r="AM39" s="308"/>
      <c r="AN39" s="309"/>
      <c r="AO39" s="345"/>
      <c r="AP39" s="333"/>
      <c r="AQ39" s="333"/>
      <c r="AR39" s="344"/>
      <c r="AS39" s="345"/>
      <c r="AT39" s="333"/>
      <c r="AU39" s="333"/>
      <c r="AV39" s="344"/>
      <c r="AW39" s="345"/>
      <c r="AX39" s="333"/>
      <c r="AY39" s="333"/>
      <c r="AZ39" s="344"/>
      <c r="BA39" s="345"/>
      <c r="BB39" s="333"/>
      <c r="BC39" s="333"/>
      <c r="BD39" s="344"/>
      <c r="BE39" s="345"/>
      <c r="BF39" s="333"/>
      <c r="BG39" s="333"/>
      <c r="BH39" s="344"/>
      <c r="BI39" s="345"/>
      <c r="BJ39" s="333"/>
      <c r="BK39" s="333"/>
      <c r="BL39" s="344"/>
      <c r="BM39" s="345"/>
      <c r="BN39" s="333"/>
      <c r="BO39" s="333"/>
      <c r="BP39" s="344"/>
      <c r="BQ39" s="345"/>
      <c r="BR39" s="333"/>
      <c r="BS39" s="333"/>
      <c r="BT39" s="344"/>
      <c r="BU39" s="314"/>
      <c r="BV39" s="315"/>
      <c r="BW39" s="315"/>
      <c r="BX39" s="316"/>
      <c r="BY39" s="230">
        <f>SUM(Rezultati!E39:BT39)</f>
        <v>0</v>
      </c>
      <c r="BZ39" s="231">
        <f>COUNT(Rezultati!E39:BT39)</f>
        <v>0</v>
      </c>
      <c r="CA39" s="755"/>
      <c r="CB39" s="301" t="e">
        <f>Rezultati!BY39/Rezultati!BZ39</f>
        <v>#DIV/0!</v>
      </c>
      <c r="CC39" s="756"/>
      <c r="CD39" s="203">
        <f t="shared" si="0"/>
        <v>0</v>
      </c>
      <c r="CE39" s="204"/>
      <c r="CF39" s="204"/>
      <c r="CG39" s="204"/>
      <c r="CH39" s="204"/>
      <c r="CI39" s="204"/>
      <c r="CJ39" s="204"/>
      <c r="CK39" s="204"/>
      <c r="CL39" s="204"/>
      <c r="CM39" s="205"/>
    </row>
    <row r="40" spans="1:91" ht="15">
      <c r="A40" s="235" t="s">
        <v>44</v>
      </c>
      <c r="B40" s="317" t="s">
        <v>84</v>
      </c>
      <c r="C40" s="383">
        <v>8</v>
      </c>
      <c r="D40" s="238">
        <f>Rezultati!C40*Rezultati!BZ40</f>
        <v>64</v>
      </c>
      <c r="E40" s="303"/>
      <c r="F40" s="304"/>
      <c r="G40" s="304"/>
      <c r="H40" s="305"/>
      <c r="I40" s="272"/>
      <c r="J40" s="262"/>
      <c r="K40" s="262"/>
      <c r="L40" s="273"/>
      <c r="M40" s="272"/>
      <c r="N40" s="262"/>
      <c r="O40" s="262"/>
      <c r="P40" s="273"/>
      <c r="Q40" s="267"/>
      <c r="R40" s="265"/>
      <c r="S40" s="265"/>
      <c r="T40" s="268"/>
      <c r="U40" s="306"/>
      <c r="V40" s="210"/>
      <c r="W40" s="210"/>
      <c r="X40" s="211"/>
      <c r="Y40" s="261">
        <v>146</v>
      </c>
      <c r="Z40" s="262">
        <v>163</v>
      </c>
      <c r="AA40" s="262">
        <v>145</v>
      </c>
      <c r="AB40" s="263">
        <v>164</v>
      </c>
      <c r="AC40" s="272">
        <v>122</v>
      </c>
      <c r="AD40" s="262">
        <v>121</v>
      </c>
      <c r="AE40" s="262">
        <v>115</v>
      </c>
      <c r="AF40" s="263">
        <v>130</v>
      </c>
      <c r="AG40" s="272"/>
      <c r="AH40" s="262"/>
      <c r="AI40" s="262"/>
      <c r="AJ40" s="263"/>
      <c r="AK40" s="307"/>
      <c r="AL40" s="308"/>
      <c r="AM40" s="308"/>
      <c r="AN40" s="309"/>
      <c r="AO40" s="345"/>
      <c r="AP40" s="333"/>
      <c r="AQ40" s="333"/>
      <c r="AR40" s="344"/>
      <c r="AS40" s="345"/>
      <c r="AT40" s="333"/>
      <c r="AU40" s="333"/>
      <c r="AV40" s="344"/>
      <c r="AW40" s="345"/>
      <c r="AX40" s="333"/>
      <c r="AY40" s="333"/>
      <c r="AZ40" s="344"/>
      <c r="BA40" s="345"/>
      <c r="BB40" s="333"/>
      <c r="BC40" s="333"/>
      <c r="BD40" s="344"/>
      <c r="BE40" s="345"/>
      <c r="BF40" s="333"/>
      <c r="BG40" s="333"/>
      <c r="BH40" s="344"/>
      <c r="BI40" s="345"/>
      <c r="BJ40" s="333"/>
      <c r="BK40" s="333"/>
      <c r="BL40" s="344"/>
      <c r="BM40" s="345"/>
      <c r="BN40" s="333"/>
      <c r="BO40" s="333"/>
      <c r="BP40" s="344"/>
      <c r="BQ40" s="345"/>
      <c r="BR40" s="333"/>
      <c r="BS40" s="333"/>
      <c r="BT40" s="344"/>
      <c r="BU40" s="314"/>
      <c r="BV40" s="315"/>
      <c r="BW40" s="315"/>
      <c r="BX40" s="316"/>
      <c r="BY40" s="230">
        <f>SUM(Rezultati!E40:BT40)</f>
        <v>1106</v>
      </c>
      <c r="BZ40" s="231">
        <f>COUNT(Rezultati!E40:BT40)</f>
        <v>8</v>
      </c>
      <c r="CA40" s="755"/>
      <c r="CB40" s="301">
        <f>Rezultati!BY40/Rezultati!BZ40-8</f>
        <v>130.25</v>
      </c>
      <c r="CC40" s="756"/>
      <c r="CD40" s="203" t="str">
        <f t="shared" si="0"/>
        <v>Ilona Liņina</v>
      </c>
      <c r="CE40" s="204"/>
      <c r="CF40" s="204"/>
      <c r="CG40" s="204"/>
      <c r="CH40" s="204"/>
      <c r="CI40" s="204"/>
      <c r="CJ40" s="204"/>
      <c r="CK40" s="204"/>
      <c r="CL40" s="204"/>
      <c r="CM40" s="205"/>
    </row>
    <row r="41" spans="1:91" ht="15">
      <c r="A41" s="235" t="s">
        <v>44</v>
      </c>
      <c r="B41" s="384" t="s">
        <v>85</v>
      </c>
      <c r="C41" s="383">
        <v>8</v>
      </c>
      <c r="D41" s="238">
        <f>Rezultati!C41*Rezultati!BZ41</f>
        <v>64</v>
      </c>
      <c r="E41" s="318"/>
      <c r="F41" s="319"/>
      <c r="G41" s="319"/>
      <c r="H41" s="320"/>
      <c r="I41" s="272"/>
      <c r="J41" s="262"/>
      <c r="K41" s="262"/>
      <c r="L41" s="273"/>
      <c r="M41" s="272"/>
      <c r="N41" s="262"/>
      <c r="O41" s="262"/>
      <c r="P41" s="273"/>
      <c r="Q41" s="267"/>
      <c r="R41" s="265"/>
      <c r="S41" s="265"/>
      <c r="T41" s="268"/>
      <c r="U41" s="306"/>
      <c r="V41" s="210"/>
      <c r="W41" s="210"/>
      <c r="X41" s="211"/>
      <c r="Y41" s="261">
        <v>209</v>
      </c>
      <c r="Z41" s="262">
        <v>219</v>
      </c>
      <c r="AA41" s="262">
        <v>185</v>
      </c>
      <c r="AB41" s="263">
        <v>202</v>
      </c>
      <c r="AC41" s="272"/>
      <c r="AD41" s="262"/>
      <c r="AE41" s="262"/>
      <c r="AF41" s="263"/>
      <c r="AG41" s="272">
        <v>239</v>
      </c>
      <c r="AH41" s="262">
        <v>188</v>
      </c>
      <c r="AI41" s="262">
        <v>204</v>
      </c>
      <c r="AJ41" s="263">
        <v>210</v>
      </c>
      <c r="AK41" s="307"/>
      <c r="AL41" s="308"/>
      <c r="AM41" s="308"/>
      <c r="AN41" s="309"/>
      <c r="AO41" s="345"/>
      <c r="AP41" s="333"/>
      <c r="AQ41" s="333"/>
      <c r="AR41" s="344"/>
      <c r="AS41" s="345"/>
      <c r="AT41" s="333"/>
      <c r="AU41" s="333"/>
      <c r="AV41" s="344"/>
      <c r="AW41" s="345"/>
      <c r="AX41" s="333"/>
      <c r="AY41" s="333"/>
      <c r="AZ41" s="344"/>
      <c r="BA41" s="345"/>
      <c r="BB41" s="333"/>
      <c r="BC41" s="333"/>
      <c r="BD41" s="344"/>
      <c r="BE41" s="345"/>
      <c r="BF41" s="333"/>
      <c r="BG41" s="333"/>
      <c r="BH41" s="344"/>
      <c r="BI41" s="345"/>
      <c r="BJ41" s="333"/>
      <c r="BK41" s="333"/>
      <c r="BL41" s="344"/>
      <c r="BM41" s="345"/>
      <c r="BN41" s="333"/>
      <c r="BO41" s="333"/>
      <c r="BP41" s="344"/>
      <c r="BQ41" s="345"/>
      <c r="BR41" s="333"/>
      <c r="BS41" s="333"/>
      <c r="BT41" s="344"/>
      <c r="BU41" s="314"/>
      <c r="BV41" s="315"/>
      <c r="BW41" s="315"/>
      <c r="BX41" s="316"/>
      <c r="BY41" s="230">
        <f>SUM(Rezultati!E41:BT41)</f>
        <v>1656</v>
      </c>
      <c r="BZ41" s="231">
        <f>COUNT(Rezultati!E41:BT41)</f>
        <v>8</v>
      </c>
      <c r="CA41" s="755"/>
      <c r="CB41" s="301">
        <f>Rezultati!BY41/Rezultati!BZ41-8</f>
        <v>199</v>
      </c>
      <c r="CC41" s="756"/>
      <c r="CD41" s="203" t="str">
        <f t="shared" si="0"/>
        <v>Anita Valdmane</v>
      </c>
      <c r="CE41" s="204"/>
      <c r="CF41" s="204"/>
      <c r="CG41" s="204"/>
      <c r="CH41" s="204"/>
      <c r="CI41" s="204"/>
      <c r="CJ41" s="204"/>
      <c r="CK41" s="204"/>
      <c r="CL41" s="204"/>
      <c r="CM41" s="205"/>
    </row>
    <row r="42" spans="1:91" ht="15">
      <c r="A42" s="235" t="s">
        <v>44</v>
      </c>
      <c r="B42" s="317" t="s">
        <v>86</v>
      </c>
      <c r="C42" s="383">
        <v>8</v>
      </c>
      <c r="D42" s="238">
        <f>Rezultati!C42*Rezultati!BZ42</f>
        <v>0</v>
      </c>
      <c r="E42" s="318"/>
      <c r="F42" s="319"/>
      <c r="G42" s="319"/>
      <c r="H42" s="320"/>
      <c r="I42" s="272"/>
      <c r="J42" s="262"/>
      <c r="K42" s="262"/>
      <c r="L42" s="273"/>
      <c r="M42" s="272"/>
      <c r="N42" s="262"/>
      <c r="O42" s="262"/>
      <c r="P42" s="273"/>
      <c r="Q42" s="267"/>
      <c r="R42" s="265"/>
      <c r="S42" s="265"/>
      <c r="T42" s="268"/>
      <c r="U42" s="306"/>
      <c r="V42" s="210"/>
      <c r="W42" s="210"/>
      <c r="X42" s="211"/>
      <c r="Y42" s="261"/>
      <c r="Z42" s="262"/>
      <c r="AA42" s="262"/>
      <c r="AB42" s="263"/>
      <c r="AC42" s="272"/>
      <c r="AD42" s="262"/>
      <c r="AE42" s="262"/>
      <c r="AF42" s="263"/>
      <c r="AG42" s="272"/>
      <c r="AH42" s="262"/>
      <c r="AI42" s="262"/>
      <c r="AJ42" s="263"/>
      <c r="AK42" s="307"/>
      <c r="AL42" s="308"/>
      <c r="AM42" s="308"/>
      <c r="AN42" s="309"/>
      <c r="AO42" s="345"/>
      <c r="AP42" s="333"/>
      <c r="AQ42" s="333"/>
      <c r="AR42" s="344"/>
      <c r="AS42" s="345"/>
      <c r="AT42" s="333"/>
      <c r="AU42" s="333"/>
      <c r="AV42" s="344"/>
      <c r="AW42" s="345"/>
      <c r="AX42" s="333"/>
      <c r="AY42" s="333"/>
      <c r="AZ42" s="344"/>
      <c r="BA42" s="345"/>
      <c r="BB42" s="333"/>
      <c r="BC42" s="333"/>
      <c r="BD42" s="344"/>
      <c r="BE42" s="345"/>
      <c r="BF42" s="333"/>
      <c r="BG42" s="333"/>
      <c r="BH42" s="344"/>
      <c r="BI42" s="345"/>
      <c r="BJ42" s="333"/>
      <c r="BK42" s="333"/>
      <c r="BL42" s="344"/>
      <c r="BM42" s="345"/>
      <c r="BN42" s="333"/>
      <c r="BO42" s="333"/>
      <c r="BP42" s="344"/>
      <c r="BQ42" s="345"/>
      <c r="BR42" s="333"/>
      <c r="BS42" s="333"/>
      <c r="BT42" s="344"/>
      <c r="BU42" s="314"/>
      <c r="BV42" s="315"/>
      <c r="BW42" s="315"/>
      <c r="BX42" s="316"/>
      <c r="BY42" s="230">
        <f>SUM(Rezultati!E42:BT42)</f>
        <v>0</v>
      </c>
      <c r="BZ42" s="231">
        <f>COUNT(Rezultati!E42:BT42)</f>
        <v>0</v>
      </c>
      <c r="CA42" s="755"/>
      <c r="CB42" s="301" t="e">
        <f>Rezultati!BY42/Rezultati!BZ42-8</f>
        <v>#DIV/0!</v>
      </c>
      <c r="CC42" s="756"/>
      <c r="CD42" s="203" t="str">
        <f t="shared" si="0"/>
        <v>Rasma Mauriņa</v>
      </c>
      <c r="CE42" s="204"/>
      <c r="CF42" s="204"/>
      <c r="CG42" s="204"/>
      <c r="CH42" s="204"/>
      <c r="CI42" s="204"/>
      <c r="CJ42" s="204"/>
      <c r="CK42" s="204"/>
      <c r="CL42" s="204"/>
      <c r="CM42" s="205"/>
    </row>
    <row r="43" spans="1:91" ht="15">
      <c r="A43" s="326" t="s">
        <v>44</v>
      </c>
      <c r="B43" s="327"/>
      <c r="C43" s="259">
        <v>0</v>
      </c>
      <c r="D43" s="260">
        <f>Rezultati!C43*Rezultati!BZ43</f>
        <v>0</v>
      </c>
      <c r="E43" s="328"/>
      <c r="F43" s="329"/>
      <c r="G43" s="329"/>
      <c r="H43" s="330"/>
      <c r="I43" s="272"/>
      <c r="J43" s="262"/>
      <c r="K43" s="262"/>
      <c r="L43" s="273"/>
      <c r="M43" s="272"/>
      <c r="N43" s="262"/>
      <c r="O43" s="262"/>
      <c r="P43" s="273"/>
      <c r="Q43" s="267"/>
      <c r="R43" s="265"/>
      <c r="S43" s="265"/>
      <c r="T43" s="268"/>
      <c r="U43" s="306"/>
      <c r="V43" s="210"/>
      <c r="W43" s="210"/>
      <c r="X43" s="211"/>
      <c r="Y43" s="261"/>
      <c r="Z43" s="262"/>
      <c r="AA43" s="262"/>
      <c r="AB43" s="263"/>
      <c r="AC43" s="274"/>
      <c r="AD43" s="262"/>
      <c r="AE43" s="262"/>
      <c r="AF43" s="263"/>
      <c r="AG43" s="274"/>
      <c r="AH43" s="262"/>
      <c r="AI43" s="262"/>
      <c r="AJ43" s="263"/>
      <c r="AK43" s="274"/>
      <c r="AL43" s="275"/>
      <c r="AM43" s="275"/>
      <c r="AN43" s="276"/>
      <c r="AO43" s="335"/>
      <c r="AP43" s="333"/>
      <c r="AQ43" s="333"/>
      <c r="AR43" s="344"/>
      <c r="AS43" s="335"/>
      <c r="AT43" s="333"/>
      <c r="AU43" s="333"/>
      <c r="AV43" s="344"/>
      <c r="AW43" s="335"/>
      <c r="AX43" s="333"/>
      <c r="AY43" s="333"/>
      <c r="AZ43" s="344"/>
      <c r="BA43" s="335"/>
      <c r="BB43" s="333"/>
      <c r="BC43" s="333"/>
      <c r="BD43" s="344"/>
      <c r="BE43" s="335"/>
      <c r="BF43" s="333"/>
      <c r="BG43" s="333"/>
      <c r="BH43" s="344"/>
      <c r="BI43" s="335"/>
      <c r="BJ43" s="333"/>
      <c r="BK43" s="333"/>
      <c r="BL43" s="344"/>
      <c r="BM43" s="335"/>
      <c r="BN43" s="333"/>
      <c r="BO43" s="333"/>
      <c r="BP43" s="344"/>
      <c r="BQ43" s="335"/>
      <c r="BR43" s="333"/>
      <c r="BS43" s="333"/>
      <c r="BT43" s="344"/>
      <c r="BU43" s="335"/>
      <c r="BV43" s="354"/>
      <c r="BW43" s="354"/>
      <c r="BX43" s="356"/>
      <c r="BY43" s="284">
        <f>SUM(Rezultati!E43:BT43)</f>
        <v>0</v>
      </c>
      <c r="BZ43" s="285">
        <f>COUNT(Rezultati!E43:BT43)</f>
        <v>0</v>
      </c>
      <c r="CA43" s="755"/>
      <c r="CB43" s="301" t="e">
        <f>Rezultati!BY43/Rezultati!BZ43</f>
        <v>#DIV/0!</v>
      </c>
      <c r="CC43" s="756"/>
      <c r="CD43" s="203">
        <f t="shared" si="0"/>
        <v>0</v>
      </c>
      <c r="CE43" s="204"/>
      <c r="CF43" s="204"/>
      <c r="CG43" s="204"/>
      <c r="CH43" s="204"/>
      <c r="CI43" s="204"/>
      <c r="CJ43" s="204"/>
      <c r="CK43" s="204"/>
      <c r="CL43" s="204"/>
      <c r="CM43" s="205"/>
    </row>
    <row r="44" spans="1:91" ht="15">
      <c r="A44" s="364" t="str">
        <f>Punkti!A20</f>
        <v>Sun Ball</v>
      </c>
      <c r="B44" s="236" t="s">
        <v>87</v>
      </c>
      <c r="C44" s="237">
        <v>8</v>
      </c>
      <c r="D44" s="385">
        <f>Rezultati!C44*Rezultati!BZ44</f>
        <v>32</v>
      </c>
      <c r="E44" s="288"/>
      <c r="F44" s="289"/>
      <c r="G44" s="289"/>
      <c r="H44" s="290"/>
      <c r="I44" s="192"/>
      <c r="J44" s="193"/>
      <c r="K44" s="193"/>
      <c r="L44" s="194"/>
      <c r="M44" s="192">
        <v>192</v>
      </c>
      <c r="N44" s="193">
        <v>230</v>
      </c>
      <c r="O44" s="193">
        <v>200</v>
      </c>
      <c r="P44" s="194">
        <v>183</v>
      </c>
      <c r="Q44" s="292"/>
      <c r="R44" s="193"/>
      <c r="S44" s="193"/>
      <c r="T44" s="293"/>
      <c r="U44" s="192"/>
      <c r="V44" s="193"/>
      <c r="W44" s="193"/>
      <c r="X44" s="194"/>
      <c r="Y44" s="291"/>
      <c r="Z44" s="182"/>
      <c r="AA44" s="182"/>
      <c r="AB44" s="183"/>
      <c r="AC44" s="192"/>
      <c r="AD44" s="193"/>
      <c r="AE44" s="193"/>
      <c r="AF44" s="194"/>
      <c r="AG44" s="192"/>
      <c r="AH44" s="193"/>
      <c r="AI44" s="193"/>
      <c r="AJ44" s="293"/>
      <c r="AK44" s="192"/>
      <c r="AL44" s="193"/>
      <c r="AM44" s="193"/>
      <c r="AN44" s="194"/>
      <c r="AO44" s="386"/>
      <c r="AP44" s="387"/>
      <c r="AQ44" s="387"/>
      <c r="AR44" s="388"/>
      <c r="AS44" s="386"/>
      <c r="AT44" s="387"/>
      <c r="AU44" s="387"/>
      <c r="AV44" s="388"/>
      <c r="AW44" s="386"/>
      <c r="AX44" s="387"/>
      <c r="AY44" s="387"/>
      <c r="AZ44" s="388"/>
      <c r="BA44" s="386"/>
      <c r="BB44" s="387"/>
      <c r="BC44" s="387"/>
      <c r="BD44" s="388"/>
      <c r="BE44" s="386"/>
      <c r="BF44" s="387"/>
      <c r="BG44" s="387"/>
      <c r="BH44" s="388"/>
      <c r="BI44" s="386"/>
      <c r="BJ44" s="387"/>
      <c r="BK44" s="387"/>
      <c r="BL44" s="388"/>
      <c r="BM44" s="386"/>
      <c r="BN44" s="387"/>
      <c r="BO44" s="387"/>
      <c r="BP44" s="388"/>
      <c r="BQ44" s="386"/>
      <c r="BR44" s="387"/>
      <c r="BS44" s="387"/>
      <c r="BT44" s="388"/>
      <c r="BU44" s="389"/>
      <c r="BV44" s="390"/>
      <c r="BW44" s="390"/>
      <c r="BX44" s="391"/>
      <c r="BY44" s="200">
        <f>SUM(Rezultati!E44:BT44)</f>
        <v>805</v>
      </c>
      <c r="BZ44" s="201">
        <f>COUNT(Rezultati!E44:BT44)</f>
        <v>4</v>
      </c>
      <c r="CA44" s="755">
        <f>SUM((Rezultati!BY44+Rezultati!BY45+Rezultati!BY46+Rezultati!BY47+Rezultati!BY48+Rezultati!BY49+Rezultati!BY50)/(Rezultati!BZ44+Rezultati!BZ45+Rezultati!BZ46+Rezultati!BZ47+Rezultati!BZ48+Rezultati!BZ49+Rezultati!BZ50))</f>
        <v>193.60416666666666</v>
      </c>
      <c r="CB44" s="301">
        <f>Rezultati!BY44/Rezultati!BZ44-8</f>
        <v>193.25</v>
      </c>
      <c r="CC44" s="756" t="str">
        <f>Y2</f>
        <v>Sun Ball</v>
      </c>
      <c r="CD44" s="203" t="str">
        <f t="shared" si="0"/>
        <v>Viktorija Armoloviča</v>
      </c>
      <c r="CE44" s="204"/>
      <c r="CF44" s="204"/>
      <c r="CG44" s="204"/>
      <c r="CH44" s="204"/>
      <c r="CI44" s="204"/>
      <c r="CJ44" s="204"/>
      <c r="CK44" s="204"/>
      <c r="CL44" s="204"/>
      <c r="CM44" s="205"/>
    </row>
    <row r="45" spans="1:91" ht="15">
      <c r="A45" s="392" t="s">
        <v>45</v>
      </c>
      <c r="B45" s="393" t="s">
        <v>88</v>
      </c>
      <c r="C45" s="394">
        <v>8</v>
      </c>
      <c r="D45" s="395">
        <f>Rezultati!C45*Rezultati!BZ45</f>
        <v>64</v>
      </c>
      <c r="E45" s="303"/>
      <c r="F45" s="304"/>
      <c r="G45" s="304"/>
      <c r="H45" s="305"/>
      <c r="I45" s="307">
        <v>173</v>
      </c>
      <c r="J45" s="308">
        <v>148</v>
      </c>
      <c r="K45" s="308">
        <v>131</v>
      </c>
      <c r="L45" s="309">
        <v>138</v>
      </c>
      <c r="M45" s="307">
        <v>182</v>
      </c>
      <c r="N45" s="308">
        <v>152</v>
      </c>
      <c r="O45" s="308">
        <v>132</v>
      </c>
      <c r="P45" s="309">
        <v>187</v>
      </c>
      <c r="Q45" s="310"/>
      <c r="R45" s="308"/>
      <c r="S45" s="308"/>
      <c r="T45" s="311"/>
      <c r="U45" s="307"/>
      <c r="V45" s="308"/>
      <c r="W45" s="308"/>
      <c r="X45" s="309"/>
      <c r="Y45" s="306"/>
      <c r="Z45" s="210"/>
      <c r="AA45" s="210"/>
      <c r="AB45" s="211"/>
      <c r="AC45" s="307"/>
      <c r="AD45" s="308"/>
      <c r="AE45" s="308"/>
      <c r="AF45" s="309"/>
      <c r="AG45" s="307"/>
      <c r="AH45" s="308"/>
      <c r="AI45" s="308"/>
      <c r="AJ45" s="311"/>
      <c r="AK45" s="307"/>
      <c r="AL45" s="308"/>
      <c r="AM45" s="308"/>
      <c r="AN45" s="309"/>
      <c r="AO45" s="389"/>
      <c r="AP45" s="390"/>
      <c r="AQ45" s="390"/>
      <c r="AR45" s="396"/>
      <c r="AS45" s="389"/>
      <c r="AT45" s="390"/>
      <c r="AU45" s="390"/>
      <c r="AV45" s="396"/>
      <c r="AW45" s="389"/>
      <c r="AX45" s="390"/>
      <c r="AY45" s="390"/>
      <c r="AZ45" s="396"/>
      <c r="BA45" s="389"/>
      <c r="BB45" s="390"/>
      <c r="BC45" s="390"/>
      <c r="BD45" s="396"/>
      <c r="BE45" s="389"/>
      <c r="BF45" s="390"/>
      <c r="BG45" s="390"/>
      <c r="BH45" s="396"/>
      <c r="BI45" s="389"/>
      <c r="BJ45" s="390"/>
      <c r="BK45" s="390"/>
      <c r="BL45" s="396"/>
      <c r="BM45" s="389"/>
      <c r="BN45" s="390"/>
      <c r="BO45" s="390"/>
      <c r="BP45" s="396"/>
      <c r="BQ45" s="389"/>
      <c r="BR45" s="390"/>
      <c r="BS45" s="390"/>
      <c r="BT45" s="396"/>
      <c r="BU45" s="397"/>
      <c r="BV45" s="398"/>
      <c r="BW45" s="398"/>
      <c r="BX45" s="399"/>
      <c r="BY45" s="230">
        <f>SUM(Rezultati!E45:BT45)</f>
        <v>1243</v>
      </c>
      <c r="BZ45" s="231">
        <f>COUNT(Rezultati!E45:BT45)</f>
        <v>8</v>
      </c>
      <c r="CA45" s="755"/>
      <c r="CB45" s="301">
        <f>Rezultati!BY45/Rezultati!BZ45-8</f>
        <v>147.375</v>
      </c>
      <c r="CC45" s="756"/>
      <c r="CD45" s="203" t="str">
        <f t="shared" si="0"/>
        <v>Nikita Korickis</v>
      </c>
      <c r="CE45" s="204"/>
      <c r="CF45" s="204"/>
      <c r="CG45" s="204"/>
      <c r="CH45" s="204"/>
      <c r="CI45" s="204"/>
      <c r="CJ45" s="204"/>
      <c r="CK45" s="204"/>
      <c r="CL45" s="204"/>
      <c r="CM45" s="205"/>
    </row>
    <row r="46" spans="1:91" ht="15">
      <c r="A46" s="392" t="s">
        <v>45</v>
      </c>
      <c r="B46" s="393" t="s">
        <v>89</v>
      </c>
      <c r="C46" s="394">
        <v>8</v>
      </c>
      <c r="D46" s="395">
        <f>Rezultati!C46*Rezultati!BZ46</f>
        <v>128</v>
      </c>
      <c r="E46" s="303"/>
      <c r="F46" s="304"/>
      <c r="G46" s="304"/>
      <c r="H46" s="305"/>
      <c r="I46" s="307">
        <v>199</v>
      </c>
      <c r="J46" s="308">
        <v>183</v>
      </c>
      <c r="K46" s="308">
        <v>224</v>
      </c>
      <c r="L46" s="309">
        <v>195</v>
      </c>
      <c r="M46" s="307">
        <v>163</v>
      </c>
      <c r="N46" s="308">
        <v>162</v>
      </c>
      <c r="O46" s="308">
        <v>194</v>
      </c>
      <c r="P46" s="309">
        <v>222</v>
      </c>
      <c r="Q46" s="310">
        <v>194</v>
      </c>
      <c r="R46" s="308">
        <v>244</v>
      </c>
      <c r="S46" s="308">
        <v>262</v>
      </c>
      <c r="T46" s="311">
        <v>171</v>
      </c>
      <c r="U46" s="307">
        <v>144</v>
      </c>
      <c r="V46" s="308">
        <v>221</v>
      </c>
      <c r="W46" s="308">
        <v>177</v>
      </c>
      <c r="X46" s="309">
        <v>221</v>
      </c>
      <c r="Y46" s="306"/>
      <c r="Z46" s="210"/>
      <c r="AA46" s="210"/>
      <c r="AB46" s="211"/>
      <c r="AC46" s="220"/>
      <c r="AD46" s="221"/>
      <c r="AE46" s="221"/>
      <c r="AF46" s="222"/>
      <c r="AG46" s="220"/>
      <c r="AH46" s="221"/>
      <c r="AI46" s="221"/>
      <c r="AJ46" s="322"/>
      <c r="AK46" s="307"/>
      <c r="AL46" s="308"/>
      <c r="AM46" s="308"/>
      <c r="AN46" s="309"/>
      <c r="AO46" s="397"/>
      <c r="AP46" s="398"/>
      <c r="AQ46" s="398"/>
      <c r="AR46" s="400"/>
      <c r="AS46" s="397"/>
      <c r="AT46" s="398"/>
      <c r="AU46" s="398"/>
      <c r="AV46" s="400"/>
      <c r="AW46" s="397"/>
      <c r="AX46" s="398"/>
      <c r="AY46" s="398"/>
      <c r="AZ46" s="400"/>
      <c r="BA46" s="397"/>
      <c r="BB46" s="398"/>
      <c r="BC46" s="398"/>
      <c r="BD46" s="400"/>
      <c r="BE46" s="397"/>
      <c r="BF46" s="398"/>
      <c r="BG46" s="398"/>
      <c r="BH46" s="400"/>
      <c r="BI46" s="397"/>
      <c r="BJ46" s="398"/>
      <c r="BK46" s="398"/>
      <c r="BL46" s="400"/>
      <c r="BM46" s="397"/>
      <c r="BN46" s="398"/>
      <c r="BO46" s="398"/>
      <c r="BP46" s="400"/>
      <c r="BQ46" s="397"/>
      <c r="BR46" s="398"/>
      <c r="BS46" s="398"/>
      <c r="BT46" s="400"/>
      <c r="BU46" s="397"/>
      <c r="BV46" s="398"/>
      <c r="BW46" s="398"/>
      <c r="BX46" s="399"/>
      <c r="BY46" s="230">
        <f>SUM(Rezultati!E46:BT46)</f>
        <v>3176</v>
      </c>
      <c r="BZ46" s="231">
        <f>COUNT(Rezultati!E46:BT46)</f>
        <v>16</v>
      </c>
      <c r="CA46" s="755"/>
      <c r="CB46" s="301">
        <f>Rezultati!BY46/Rezultati!BZ46-8</f>
        <v>190.5</v>
      </c>
      <c r="CC46" s="756"/>
      <c r="CD46" s="203" t="str">
        <f t="shared" si="0"/>
        <v>Jurijs Bokums jun</v>
      </c>
      <c r="CE46" s="204"/>
      <c r="CF46" s="204"/>
      <c r="CG46" s="204"/>
      <c r="CH46" s="204"/>
      <c r="CI46" s="204"/>
      <c r="CJ46" s="204"/>
      <c r="CK46" s="204"/>
      <c r="CL46" s="204"/>
      <c r="CM46" s="205"/>
    </row>
    <row r="47" spans="1:91" ht="15">
      <c r="A47" s="206" t="s">
        <v>45</v>
      </c>
      <c r="B47" s="233" t="s">
        <v>90</v>
      </c>
      <c r="C47" s="240">
        <v>0</v>
      </c>
      <c r="D47" s="209">
        <f>Rezultati!C47*Rezultati!BZ47</f>
        <v>0</v>
      </c>
      <c r="E47" s="303"/>
      <c r="F47" s="304"/>
      <c r="G47" s="304"/>
      <c r="H47" s="305"/>
      <c r="I47" s="220">
        <v>191</v>
      </c>
      <c r="J47" s="221">
        <v>209</v>
      </c>
      <c r="K47" s="221">
        <v>203</v>
      </c>
      <c r="L47" s="222">
        <v>149</v>
      </c>
      <c r="M47" s="220"/>
      <c r="N47" s="221"/>
      <c r="O47" s="221"/>
      <c r="P47" s="222"/>
      <c r="Q47" s="321"/>
      <c r="R47" s="221"/>
      <c r="S47" s="221"/>
      <c r="T47" s="322"/>
      <c r="U47" s="220">
        <v>118</v>
      </c>
      <c r="V47" s="221">
        <v>213</v>
      </c>
      <c r="W47" s="221">
        <v>213</v>
      </c>
      <c r="X47" s="222">
        <v>179</v>
      </c>
      <c r="Y47" s="306"/>
      <c r="Z47" s="210"/>
      <c r="AA47" s="210"/>
      <c r="AB47" s="211"/>
      <c r="AC47" s="220"/>
      <c r="AD47" s="221"/>
      <c r="AE47" s="221"/>
      <c r="AF47" s="222"/>
      <c r="AG47" s="220"/>
      <c r="AH47" s="221"/>
      <c r="AI47" s="221"/>
      <c r="AJ47" s="322"/>
      <c r="AK47" s="307"/>
      <c r="AL47" s="308"/>
      <c r="AM47" s="308"/>
      <c r="AN47" s="309"/>
      <c r="AO47" s="397"/>
      <c r="AP47" s="398"/>
      <c r="AQ47" s="398"/>
      <c r="AR47" s="400"/>
      <c r="AS47" s="397"/>
      <c r="AT47" s="398"/>
      <c r="AU47" s="398"/>
      <c r="AV47" s="400"/>
      <c r="AW47" s="397"/>
      <c r="AX47" s="398"/>
      <c r="AY47" s="398"/>
      <c r="AZ47" s="400"/>
      <c r="BA47" s="397"/>
      <c r="BB47" s="398"/>
      <c r="BC47" s="398"/>
      <c r="BD47" s="400"/>
      <c r="BE47" s="397"/>
      <c r="BF47" s="398"/>
      <c r="BG47" s="398"/>
      <c r="BH47" s="400"/>
      <c r="BI47" s="397"/>
      <c r="BJ47" s="398"/>
      <c r="BK47" s="398"/>
      <c r="BL47" s="400"/>
      <c r="BM47" s="397"/>
      <c r="BN47" s="398"/>
      <c r="BO47" s="398"/>
      <c r="BP47" s="400"/>
      <c r="BQ47" s="397"/>
      <c r="BR47" s="398"/>
      <c r="BS47" s="398"/>
      <c r="BT47" s="400"/>
      <c r="BU47" s="397"/>
      <c r="BV47" s="398"/>
      <c r="BW47" s="398"/>
      <c r="BX47" s="399"/>
      <c r="BY47" s="230">
        <f>SUM(Rezultati!E47:BT47)</f>
        <v>1475</v>
      </c>
      <c r="BZ47" s="231">
        <f>COUNT(Rezultati!E47:BT47)</f>
        <v>8</v>
      </c>
      <c r="CA47" s="755"/>
      <c r="CB47" s="301">
        <f>Rezultati!BY47/Rezultati!BZ47</f>
        <v>184.375</v>
      </c>
      <c r="CC47" s="756"/>
      <c r="CD47" s="203" t="str">
        <f t="shared" si="0"/>
        <v>Dāvis Šipkevičs</v>
      </c>
      <c r="CE47" s="204"/>
      <c r="CF47" s="204"/>
      <c r="CG47" s="204"/>
      <c r="CH47" s="204"/>
      <c r="CI47" s="204"/>
      <c r="CJ47" s="204"/>
      <c r="CK47" s="204"/>
      <c r="CL47" s="204"/>
      <c r="CM47" s="205"/>
    </row>
    <row r="48" spans="1:91" ht="15">
      <c r="A48" s="206" t="s">
        <v>45</v>
      </c>
      <c r="B48" s="207" t="s">
        <v>91</v>
      </c>
      <c r="C48" s="240">
        <v>0</v>
      </c>
      <c r="D48" s="209">
        <f>Rezultati!C48*Rezultati!BZ48</f>
        <v>0</v>
      </c>
      <c r="E48" s="318"/>
      <c r="F48" s="319"/>
      <c r="G48" s="319"/>
      <c r="H48" s="320"/>
      <c r="I48" s="220"/>
      <c r="J48" s="221"/>
      <c r="K48" s="221"/>
      <c r="L48" s="222"/>
      <c r="M48" s="220"/>
      <c r="N48" s="221"/>
      <c r="O48" s="221"/>
      <c r="P48" s="222"/>
      <c r="Q48" s="321">
        <v>242</v>
      </c>
      <c r="R48" s="221">
        <v>241</v>
      </c>
      <c r="S48" s="221">
        <v>162</v>
      </c>
      <c r="T48" s="322">
        <v>247</v>
      </c>
      <c r="U48" s="220">
        <v>216</v>
      </c>
      <c r="V48" s="221">
        <v>251</v>
      </c>
      <c r="W48" s="221">
        <v>203</v>
      </c>
      <c r="X48" s="222">
        <v>238</v>
      </c>
      <c r="Y48" s="306"/>
      <c r="Z48" s="210"/>
      <c r="AA48" s="210"/>
      <c r="AB48" s="211"/>
      <c r="AC48" s="220"/>
      <c r="AD48" s="221"/>
      <c r="AE48" s="221"/>
      <c r="AF48" s="222"/>
      <c r="AG48" s="220"/>
      <c r="AH48" s="221"/>
      <c r="AI48" s="221"/>
      <c r="AJ48" s="322"/>
      <c r="AK48" s="307"/>
      <c r="AL48" s="308"/>
      <c r="AM48" s="308"/>
      <c r="AN48" s="309"/>
      <c r="AO48" s="397"/>
      <c r="AP48" s="398"/>
      <c r="AQ48" s="398"/>
      <c r="AR48" s="400"/>
      <c r="AS48" s="397"/>
      <c r="AT48" s="398"/>
      <c r="AU48" s="398"/>
      <c r="AV48" s="400"/>
      <c r="AW48" s="397"/>
      <c r="AX48" s="398"/>
      <c r="AY48" s="398"/>
      <c r="AZ48" s="400"/>
      <c r="BA48" s="397"/>
      <c r="BB48" s="398"/>
      <c r="BC48" s="398"/>
      <c r="BD48" s="400"/>
      <c r="BE48" s="397"/>
      <c r="BF48" s="398"/>
      <c r="BG48" s="398"/>
      <c r="BH48" s="400"/>
      <c r="BI48" s="397"/>
      <c r="BJ48" s="398"/>
      <c r="BK48" s="398"/>
      <c r="BL48" s="400"/>
      <c r="BM48" s="397"/>
      <c r="BN48" s="398"/>
      <c r="BO48" s="398"/>
      <c r="BP48" s="400"/>
      <c r="BQ48" s="397"/>
      <c r="BR48" s="398"/>
      <c r="BS48" s="398"/>
      <c r="BT48" s="400"/>
      <c r="BU48" s="397"/>
      <c r="BV48" s="398"/>
      <c r="BW48" s="398"/>
      <c r="BX48" s="399"/>
      <c r="BY48" s="230">
        <f>SUM(Rezultati!E48:BT48)</f>
        <v>1800</v>
      </c>
      <c r="BZ48" s="231">
        <f>COUNT(Rezultati!E48:BT48)</f>
        <v>8</v>
      </c>
      <c r="CA48" s="755"/>
      <c r="CB48" s="301">
        <f>Rezultati!BY48/Rezultati!BZ48</f>
        <v>225</v>
      </c>
      <c r="CC48" s="756"/>
      <c r="CD48" s="203" t="str">
        <f t="shared" si="0"/>
        <v>Rihards Kovaļenko</v>
      </c>
      <c r="CE48" s="204"/>
      <c r="CF48" s="204"/>
      <c r="CG48" s="204"/>
      <c r="CH48" s="204"/>
      <c r="CI48" s="204"/>
      <c r="CJ48" s="204"/>
      <c r="CK48" s="204"/>
      <c r="CL48" s="204"/>
      <c r="CM48" s="205"/>
    </row>
    <row r="49" spans="1:91" ht="15">
      <c r="A49" s="232" t="s">
        <v>45</v>
      </c>
      <c r="B49" s="207" t="s">
        <v>92</v>
      </c>
      <c r="C49" s="256">
        <v>0</v>
      </c>
      <c r="D49" s="181">
        <v>0</v>
      </c>
      <c r="E49" s="318"/>
      <c r="F49" s="319"/>
      <c r="G49" s="319"/>
      <c r="H49" s="320"/>
      <c r="I49" s="220"/>
      <c r="J49" s="221"/>
      <c r="K49" s="221"/>
      <c r="L49" s="222"/>
      <c r="M49" s="220"/>
      <c r="N49" s="221"/>
      <c r="O49" s="221"/>
      <c r="P49" s="222"/>
      <c r="Q49" s="321">
        <v>206</v>
      </c>
      <c r="R49" s="221">
        <v>196</v>
      </c>
      <c r="S49" s="221">
        <v>246</v>
      </c>
      <c r="T49" s="322">
        <v>146</v>
      </c>
      <c r="U49" s="220"/>
      <c r="V49" s="221"/>
      <c r="W49" s="221"/>
      <c r="X49" s="222"/>
      <c r="Y49" s="306"/>
      <c r="Z49" s="210"/>
      <c r="AA49" s="210"/>
      <c r="AB49" s="211"/>
      <c r="AC49" s="220"/>
      <c r="AD49" s="221"/>
      <c r="AE49" s="221"/>
      <c r="AF49" s="222"/>
      <c r="AG49" s="220"/>
      <c r="AH49" s="221"/>
      <c r="AI49" s="221"/>
      <c r="AJ49" s="322"/>
      <c r="AK49" s="307"/>
      <c r="AL49" s="308"/>
      <c r="AM49" s="308"/>
      <c r="AN49" s="309"/>
      <c r="AO49" s="397"/>
      <c r="AP49" s="398"/>
      <c r="AQ49" s="398"/>
      <c r="AR49" s="400"/>
      <c r="AS49" s="397"/>
      <c r="AT49" s="398"/>
      <c r="AU49" s="398"/>
      <c r="AV49" s="400"/>
      <c r="AW49" s="397"/>
      <c r="AX49" s="398"/>
      <c r="AY49" s="398"/>
      <c r="AZ49" s="400"/>
      <c r="BA49" s="397"/>
      <c r="BB49" s="398"/>
      <c r="BC49" s="398"/>
      <c r="BD49" s="400"/>
      <c r="BE49" s="397"/>
      <c r="BF49" s="398"/>
      <c r="BG49" s="398"/>
      <c r="BH49" s="400"/>
      <c r="BI49" s="397"/>
      <c r="BJ49" s="398"/>
      <c r="BK49" s="398"/>
      <c r="BL49" s="400"/>
      <c r="BM49" s="397"/>
      <c r="BN49" s="398"/>
      <c r="BO49" s="398"/>
      <c r="BP49" s="400"/>
      <c r="BQ49" s="397"/>
      <c r="BR49" s="398"/>
      <c r="BS49" s="398"/>
      <c r="BT49" s="400"/>
      <c r="BU49" s="397"/>
      <c r="BV49" s="398"/>
      <c r="BW49" s="398"/>
      <c r="BX49" s="399"/>
      <c r="BY49" s="230">
        <f>SUM(Rezultati!E49:BT49)</f>
        <v>794</v>
      </c>
      <c r="BZ49" s="231">
        <f>COUNT(Rezultati!E49:BT49)</f>
        <v>4</v>
      </c>
      <c r="CA49" s="755"/>
      <c r="CB49" s="301">
        <f>Rezultati!BY49/Rezultati!BZ49</f>
        <v>198.5</v>
      </c>
      <c r="CC49" s="756"/>
      <c r="CD49" s="203" t="str">
        <f t="shared" si="0"/>
        <v>Kristaps Laucis</v>
      </c>
      <c r="CE49" s="204"/>
      <c r="CF49" s="204"/>
      <c r="CG49" s="204"/>
      <c r="CH49" s="204"/>
      <c r="CI49" s="204"/>
      <c r="CJ49" s="204"/>
      <c r="CK49" s="204"/>
      <c r="CL49" s="204"/>
      <c r="CM49" s="205"/>
    </row>
    <row r="50" spans="1:91" ht="15">
      <c r="A50" s="348" t="s">
        <v>45</v>
      </c>
      <c r="B50" s="401"/>
      <c r="C50" s="347">
        <v>8</v>
      </c>
      <c r="D50" s="362">
        <f>Rezultati!C50*Rezultati!BZ50</f>
        <v>0</v>
      </c>
      <c r="E50" s="328"/>
      <c r="F50" s="329"/>
      <c r="G50" s="329"/>
      <c r="H50" s="330"/>
      <c r="I50" s="274"/>
      <c r="J50" s="275"/>
      <c r="K50" s="275"/>
      <c r="L50" s="276"/>
      <c r="M50" s="274"/>
      <c r="N50" s="275"/>
      <c r="O50" s="275"/>
      <c r="P50" s="276"/>
      <c r="Q50" s="352"/>
      <c r="R50" s="275"/>
      <c r="S50" s="275"/>
      <c r="T50" s="353"/>
      <c r="U50" s="274"/>
      <c r="V50" s="275"/>
      <c r="W50" s="275"/>
      <c r="X50" s="276"/>
      <c r="Y50" s="349"/>
      <c r="Z50" s="350"/>
      <c r="AA50" s="350"/>
      <c r="AB50" s="351"/>
      <c r="AC50" s="274"/>
      <c r="AD50" s="275"/>
      <c r="AE50" s="275"/>
      <c r="AF50" s="276"/>
      <c r="AG50" s="274"/>
      <c r="AH50" s="275"/>
      <c r="AI50" s="275"/>
      <c r="AJ50" s="353"/>
      <c r="AK50" s="274"/>
      <c r="AL50" s="275"/>
      <c r="AM50" s="275"/>
      <c r="AN50" s="276"/>
      <c r="AO50" s="281"/>
      <c r="AP50" s="282"/>
      <c r="AQ50" s="282"/>
      <c r="AR50" s="402"/>
      <c r="AS50" s="281"/>
      <c r="AT50" s="282"/>
      <c r="AU50" s="282"/>
      <c r="AV50" s="402"/>
      <c r="AW50" s="281"/>
      <c r="AX50" s="282"/>
      <c r="AY50" s="282"/>
      <c r="AZ50" s="402"/>
      <c r="BA50" s="281"/>
      <c r="BB50" s="282"/>
      <c r="BC50" s="282"/>
      <c r="BD50" s="402"/>
      <c r="BE50" s="281"/>
      <c r="BF50" s="282"/>
      <c r="BG50" s="282"/>
      <c r="BH50" s="402"/>
      <c r="BI50" s="281"/>
      <c r="BJ50" s="282"/>
      <c r="BK50" s="282"/>
      <c r="BL50" s="402"/>
      <c r="BM50" s="281"/>
      <c r="BN50" s="282"/>
      <c r="BO50" s="282"/>
      <c r="BP50" s="402"/>
      <c r="BQ50" s="281"/>
      <c r="BR50" s="282"/>
      <c r="BS50" s="282"/>
      <c r="BT50" s="402"/>
      <c r="BU50" s="280"/>
      <c r="BV50" s="278"/>
      <c r="BW50" s="278"/>
      <c r="BX50" s="403"/>
      <c r="BY50" s="284">
        <f>SUM(Rezultati!E50:BT50)</f>
        <v>0</v>
      </c>
      <c r="BZ50" s="285">
        <f>COUNT(Rezultati!E50:BT50)</f>
        <v>0</v>
      </c>
      <c r="CA50" s="755"/>
      <c r="CB50" s="301" t="e">
        <f>Rezultati!BY50/Rezultati!BZ50-8</f>
        <v>#DIV/0!</v>
      </c>
      <c r="CC50" s="756"/>
      <c r="CD50" s="203">
        <f t="shared" si="0"/>
        <v>0</v>
      </c>
      <c r="CE50" s="204"/>
      <c r="CF50" s="204"/>
      <c r="CG50" s="204"/>
      <c r="CH50" s="204"/>
      <c r="CI50" s="204"/>
      <c r="CJ50" s="204"/>
      <c r="CK50" s="204"/>
      <c r="CL50" s="204"/>
      <c r="CM50" s="205"/>
    </row>
    <row r="51" spans="1:91" ht="15">
      <c r="A51" s="178" t="str">
        <f>Punkti!A23</f>
        <v>Bowling Sharks</v>
      </c>
      <c r="B51" s="179" t="s">
        <v>93</v>
      </c>
      <c r="C51" s="180">
        <v>0</v>
      </c>
      <c r="D51" s="287">
        <f>Rezultati!C51*Rezultati!BZ51</f>
        <v>0</v>
      </c>
      <c r="E51" s="288">
        <v>184</v>
      </c>
      <c r="F51" s="289">
        <v>183</v>
      </c>
      <c r="G51" s="289">
        <v>134</v>
      </c>
      <c r="H51" s="290">
        <v>176</v>
      </c>
      <c r="I51" s="307">
        <v>143</v>
      </c>
      <c r="J51" s="308">
        <v>180</v>
      </c>
      <c r="K51" s="308">
        <v>181</v>
      </c>
      <c r="L51" s="309">
        <v>134</v>
      </c>
      <c r="M51" s="307"/>
      <c r="N51" s="308"/>
      <c r="O51" s="308"/>
      <c r="P51" s="309"/>
      <c r="Q51" s="310"/>
      <c r="R51" s="308"/>
      <c r="S51" s="308"/>
      <c r="T51" s="311"/>
      <c r="U51" s="307">
        <v>164</v>
      </c>
      <c r="V51" s="308">
        <v>191</v>
      </c>
      <c r="W51" s="308">
        <v>161</v>
      </c>
      <c r="X51" s="309">
        <v>155</v>
      </c>
      <c r="Y51" s="310"/>
      <c r="Z51" s="308"/>
      <c r="AA51" s="308"/>
      <c r="AB51" s="311"/>
      <c r="AC51" s="306"/>
      <c r="AD51" s="210"/>
      <c r="AE51" s="210"/>
      <c r="AF51" s="211"/>
      <c r="AG51" s="192">
        <v>171</v>
      </c>
      <c r="AH51" s="193">
        <v>163</v>
      </c>
      <c r="AI51" s="193">
        <v>152</v>
      </c>
      <c r="AJ51" s="293">
        <v>206</v>
      </c>
      <c r="AK51" s="192"/>
      <c r="AL51" s="193"/>
      <c r="AM51" s="193"/>
      <c r="AN51" s="194"/>
      <c r="AO51" s="386"/>
      <c r="AP51" s="387"/>
      <c r="AQ51" s="387"/>
      <c r="AR51" s="388"/>
      <c r="AS51" s="386"/>
      <c r="AT51" s="387"/>
      <c r="AU51" s="387"/>
      <c r="AV51" s="388"/>
      <c r="AW51" s="386"/>
      <c r="AX51" s="387"/>
      <c r="AY51" s="387"/>
      <c r="AZ51" s="388"/>
      <c r="BA51" s="386"/>
      <c r="BB51" s="387"/>
      <c r="BC51" s="387"/>
      <c r="BD51" s="388"/>
      <c r="BE51" s="386"/>
      <c r="BF51" s="387"/>
      <c r="BG51" s="387"/>
      <c r="BH51" s="388"/>
      <c r="BI51" s="386"/>
      <c r="BJ51" s="387"/>
      <c r="BK51" s="387"/>
      <c r="BL51" s="388"/>
      <c r="BM51" s="386"/>
      <c r="BN51" s="387"/>
      <c r="BO51" s="387"/>
      <c r="BP51" s="388"/>
      <c r="BQ51" s="386"/>
      <c r="BR51" s="387"/>
      <c r="BS51" s="387"/>
      <c r="BT51" s="388"/>
      <c r="BU51" s="386"/>
      <c r="BV51" s="387"/>
      <c r="BW51" s="387"/>
      <c r="BX51" s="404"/>
      <c r="BY51" s="200">
        <f>SUM(Rezultati!E51:BT51)</f>
        <v>2678</v>
      </c>
      <c r="BZ51" s="201">
        <f>COUNT(Rezultati!E51:BT51)</f>
        <v>16</v>
      </c>
      <c r="CA51" s="755">
        <f>SUM((Rezultati!BY51+Rezultati!BY52+Rezultati!BY53+Rezultati!BY54+Rezultati!BY55+Rezultati!BY56+Rezultati!BY57)/(Rezultati!BZ51+Rezultati!BZ52+Rezultati!BZ53+Rezultati!BZ54+Rezultati!BZ55+Rezultati!BZ56+Rezultati!BZ57))</f>
        <v>157.58333333333334</v>
      </c>
      <c r="CB51" s="301">
        <f>Rezultati!BY51/Rezultati!BZ51</f>
        <v>167.375</v>
      </c>
      <c r="CC51" s="756" t="str">
        <f>AC2</f>
        <v>Bowling Sharks</v>
      </c>
      <c r="CD51" s="203" t="str">
        <f t="shared" si="0"/>
        <v>Mihails Judins</v>
      </c>
      <c r="CE51" s="204"/>
      <c r="CF51" s="204"/>
      <c r="CG51" s="204"/>
      <c r="CH51" s="204"/>
      <c r="CI51" s="204"/>
      <c r="CJ51" s="204"/>
      <c r="CK51" s="204"/>
      <c r="CL51" s="204"/>
      <c r="CM51" s="205"/>
    </row>
    <row r="52" spans="1:91" ht="15">
      <c r="A52" s="178" t="s">
        <v>46</v>
      </c>
      <c r="B52" s="239" t="s">
        <v>94</v>
      </c>
      <c r="C52" s="234">
        <v>0</v>
      </c>
      <c r="D52" s="181">
        <f>Rezultati!C52*Rezultati!BZ52</f>
        <v>0</v>
      </c>
      <c r="E52" s="303">
        <v>200</v>
      </c>
      <c r="F52" s="304">
        <v>141</v>
      </c>
      <c r="G52" s="304">
        <v>145</v>
      </c>
      <c r="H52" s="305">
        <v>143</v>
      </c>
      <c r="I52" s="307"/>
      <c r="J52" s="308"/>
      <c r="K52" s="308"/>
      <c r="L52" s="309"/>
      <c r="M52" s="307"/>
      <c r="N52" s="308"/>
      <c r="O52" s="308"/>
      <c r="P52" s="309"/>
      <c r="Q52" s="310"/>
      <c r="R52" s="308"/>
      <c r="S52" s="308"/>
      <c r="T52" s="311"/>
      <c r="U52" s="307">
        <v>170</v>
      </c>
      <c r="V52" s="308">
        <v>144</v>
      </c>
      <c r="W52" s="308">
        <v>127</v>
      </c>
      <c r="X52" s="309">
        <v>134</v>
      </c>
      <c r="Y52" s="310"/>
      <c r="Z52" s="308"/>
      <c r="AA52" s="308"/>
      <c r="AB52" s="311"/>
      <c r="AC52" s="306"/>
      <c r="AD52" s="210"/>
      <c r="AE52" s="210"/>
      <c r="AF52" s="211"/>
      <c r="AG52" s="307"/>
      <c r="AH52" s="308"/>
      <c r="AI52" s="308"/>
      <c r="AJ52" s="311"/>
      <c r="AK52" s="307"/>
      <c r="AL52" s="308"/>
      <c r="AM52" s="308"/>
      <c r="AN52" s="309"/>
      <c r="AO52" s="389"/>
      <c r="AP52" s="390"/>
      <c r="AQ52" s="390"/>
      <c r="AR52" s="396"/>
      <c r="AS52" s="389"/>
      <c r="AT52" s="390"/>
      <c r="AU52" s="390"/>
      <c r="AV52" s="396"/>
      <c r="AW52" s="389"/>
      <c r="AX52" s="390"/>
      <c r="AY52" s="390"/>
      <c r="AZ52" s="396"/>
      <c r="BA52" s="389"/>
      <c r="BB52" s="390"/>
      <c r="BC52" s="390"/>
      <c r="BD52" s="396"/>
      <c r="BE52" s="389"/>
      <c r="BF52" s="390"/>
      <c r="BG52" s="390"/>
      <c r="BH52" s="396"/>
      <c r="BI52" s="389"/>
      <c r="BJ52" s="390"/>
      <c r="BK52" s="390"/>
      <c r="BL52" s="396"/>
      <c r="BM52" s="389"/>
      <c r="BN52" s="390"/>
      <c r="BO52" s="390"/>
      <c r="BP52" s="396"/>
      <c r="BQ52" s="389"/>
      <c r="BR52" s="390"/>
      <c r="BS52" s="390"/>
      <c r="BT52" s="396"/>
      <c r="BU52" s="397"/>
      <c r="BV52" s="398"/>
      <c r="BW52" s="398"/>
      <c r="BX52" s="399"/>
      <c r="BY52" s="230">
        <f>SUM(Rezultati!E52:BT52)</f>
        <v>1204</v>
      </c>
      <c r="BZ52" s="231">
        <f>COUNT(Rezultati!E52:BT52)</f>
        <v>8</v>
      </c>
      <c r="CA52" s="755"/>
      <c r="CB52" s="301">
        <f>Rezultati!BY52/Rezultati!BZ52</f>
        <v>150.5</v>
      </c>
      <c r="CC52" s="756"/>
      <c r="CD52" s="203" t="str">
        <f t="shared" si="0"/>
        <v>Arkadijs Timčenko</v>
      </c>
      <c r="CE52" s="204"/>
      <c r="CF52" s="204"/>
      <c r="CG52" s="204"/>
      <c r="CH52" s="204"/>
      <c r="CI52" s="204"/>
      <c r="CJ52" s="204"/>
      <c r="CK52" s="204"/>
      <c r="CL52" s="204"/>
      <c r="CM52" s="205"/>
    </row>
    <row r="53" spans="1:91" ht="15">
      <c r="A53" s="178" t="s">
        <v>46</v>
      </c>
      <c r="B53" s="207" t="s">
        <v>95</v>
      </c>
      <c r="C53" s="234">
        <v>0</v>
      </c>
      <c r="D53" s="181">
        <f>Rezultati!C53*Rezultati!BZ53</f>
        <v>0</v>
      </c>
      <c r="E53" s="303">
        <v>138</v>
      </c>
      <c r="F53" s="304">
        <f>513-141-183</f>
        <v>189</v>
      </c>
      <c r="G53" s="304">
        <v>199</v>
      </c>
      <c r="H53" s="305">
        <v>159</v>
      </c>
      <c r="I53" s="307">
        <v>108</v>
      </c>
      <c r="J53" s="308">
        <v>117</v>
      </c>
      <c r="K53" s="308">
        <v>164</v>
      </c>
      <c r="L53" s="309">
        <v>142</v>
      </c>
      <c r="M53" s="307"/>
      <c r="N53" s="308"/>
      <c r="O53" s="308"/>
      <c r="P53" s="309"/>
      <c r="Q53" s="310"/>
      <c r="R53" s="308"/>
      <c r="S53" s="308"/>
      <c r="T53" s="311"/>
      <c r="U53" s="307">
        <v>116</v>
      </c>
      <c r="V53" s="308">
        <v>163</v>
      </c>
      <c r="W53" s="308">
        <v>171</v>
      </c>
      <c r="X53" s="309">
        <v>133</v>
      </c>
      <c r="Y53" s="310"/>
      <c r="Z53" s="308"/>
      <c r="AA53" s="308"/>
      <c r="AB53" s="311"/>
      <c r="AC53" s="306"/>
      <c r="AD53" s="210"/>
      <c r="AE53" s="210"/>
      <c r="AF53" s="211"/>
      <c r="AG53" s="220">
        <v>138</v>
      </c>
      <c r="AH53" s="221">
        <v>149</v>
      </c>
      <c r="AI53" s="221">
        <v>164</v>
      </c>
      <c r="AJ53" s="322">
        <v>154</v>
      </c>
      <c r="AK53" s="307"/>
      <c r="AL53" s="308"/>
      <c r="AM53" s="308"/>
      <c r="AN53" s="309"/>
      <c r="AO53" s="397"/>
      <c r="AP53" s="398"/>
      <c r="AQ53" s="398"/>
      <c r="AR53" s="400"/>
      <c r="AS53" s="397"/>
      <c r="AT53" s="398"/>
      <c r="AU53" s="398"/>
      <c r="AV53" s="400"/>
      <c r="AW53" s="397"/>
      <c r="AX53" s="398"/>
      <c r="AY53" s="398"/>
      <c r="AZ53" s="400"/>
      <c r="BA53" s="397"/>
      <c r="BB53" s="398"/>
      <c r="BC53" s="398"/>
      <c r="BD53" s="400"/>
      <c r="BE53" s="397"/>
      <c r="BF53" s="398"/>
      <c r="BG53" s="398"/>
      <c r="BH53" s="400"/>
      <c r="BI53" s="397"/>
      <c r="BJ53" s="398"/>
      <c r="BK53" s="398"/>
      <c r="BL53" s="400"/>
      <c r="BM53" s="397"/>
      <c r="BN53" s="398"/>
      <c r="BO53" s="398"/>
      <c r="BP53" s="400"/>
      <c r="BQ53" s="397"/>
      <c r="BR53" s="398"/>
      <c r="BS53" s="398"/>
      <c r="BT53" s="400"/>
      <c r="BU53" s="397"/>
      <c r="BV53" s="398"/>
      <c r="BW53" s="398"/>
      <c r="BX53" s="399"/>
      <c r="BY53" s="230">
        <f>SUM(Rezultati!E53:BT53)</f>
        <v>2404</v>
      </c>
      <c r="BZ53" s="231">
        <f>COUNT(Rezultati!E53:BT53)</f>
        <v>16</v>
      </c>
      <c r="CA53" s="755"/>
      <c r="CB53" s="301">
        <f>Rezultati!BY53/Rezultati!BZ53</f>
        <v>150.25</v>
      </c>
      <c r="CC53" s="756"/>
      <c r="CD53" s="203" t="str">
        <f t="shared" si="0"/>
        <v>Jurijs Nahodkins</v>
      </c>
      <c r="CE53" s="204"/>
      <c r="CF53" s="204"/>
      <c r="CG53" s="204"/>
      <c r="CH53" s="204"/>
      <c r="CI53" s="204"/>
      <c r="CJ53" s="204"/>
      <c r="CK53" s="204"/>
      <c r="CL53" s="204"/>
      <c r="CM53" s="205"/>
    </row>
    <row r="54" spans="1:91" ht="15">
      <c r="A54" s="178" t="s">
        <v>46</v>
      </c>
      <c r="B54" s="239" t="s">
        <v>96</v>
      </c>
      <c r="C54" s="234">
        <v>0</v>
      </c>
      <c r="D54" s="181">
        <f>Rezultati!C54*Rezultati!BZ54</f>
        <v>0</v>
      </c>
      <c r="E54" s="303"/>
      <c r="F54" s="304"/>
      <c r="G54" s="304"/>
      <c r="H54" s="305"/>
      <c r="I54" s="307"/>
      <c r="J54" s="308"/>
      <c r="K54" s="308"/>
      <c r="L54" s="309"/>
      <c r="M54" s="307"/>
      <c r="N54" s="308"/>
      <c r="O54" s="308"/>
      <c r="P54" s="309"/>
      <c r="Q54" s="310"/>
      <c r="R54" s="308"/>
      <c r="S54" s="308"/>
      <c r="T54" s="311"/>
      <c r="U54" s="307"/>
      <c r="V54" s="308"/>
      <c r="W54" s="308"/>
      <c r="X54" s="309"/>
      <c r="Y54" s="310"/>
      <c r="Z54" s="308"/>
      <c r="AA54" s="308"/>
      <c r="AB54" s="311"/>
      <c r="AC54" s="306"/>
      <c r="AD54" s="210"/>
      <c r="AE54" s="210"/>
      <c r="AF54" s="211"/>
      <c r="AG54" s="220"/>
      <c r="AH54" s="221"/>
      <c r="AI54" s="221"/>
      <c r="AJ54" s="322"/>
      <c r="AK54" s="307"/>
      <c r="AL54" s="308"/>
      <c r="AM54" s="308"/>
      <c r="AN54" s="309"/>
      <c r="AO54" s="397"/>
      <c r="AP54" s="398"/>
      <c r="AQ54" s="398"/>
      <c r="AR54" s="400"/>
      <c r="AS54" s="397"/>
      <c r="AT54" s="398"/>
      <c r="AU54" s="398"/>
      <c r="AV54" s="400"/>
      <c r="AW54" s="397"/>
      <c r="AX54" s="398"/>
      <c r="AY54" s="398"/>
      <c r="AZ54" s="400"/>
      <c r="BA54" s="397"/>
      <c r="BB54" s="398"/>
      <c r="BC54" s="398"/>
      <c r="BD54" s="400"/>
      <c r="BE54" s="397"/>
      <c r="BF54" s="398"/>
      <c r="BG54" s="398"/>
      <c r="BH54" s="400"/>
      <c r="BI54" s="397"/>
      <c r="BJ54" s="398"/>
      <c r="BK54" s="398"/>
      <c r="BL54" s="400"/>
      <c r="BM54" s="397"/>
      <c r="BN54" s="398"/>
      <c r="BO54" s="398"/>
      <c r="BP54" s="400"/>
      <c r="BQ54" s="397"/>
      <c r="BR54" s="398"/>
      <c r="BS54" s="398"/>
      <c r="BT54" s="400"/>
      <c r="BU54" s="397"/>
      <c r="BV54" s="398"/>
      <c r="BW54" s="398"/>
      <c r="BX54" s="399"/>
      <c r="BY54" s="230">
        <f>SUM(Rezultati!E54:BT54)</f>
        <v>0</v>
      </c>
      <c r="BZ54" s="231">
        <f>COUNT(Rezultati!E54:BT54)</f>
        <v>0</v>
      </c>
      <c r="CA54" s="755"/>
      <c r="CB54" s="301" t="e">
        <f>Rezultati!BY54/Rezultati!BZ54</f>
        <v>#DIV/0!</v>
      </c>
      <c r="CC54" s="756"/>
      <c r="CD54" s="203" t="str">
        <f t="shared" si="0"/>
        <v>Pieaicinatajs spēlētājs</v>
      </c>
      <c r="CE54" s="204"/>
      <c r="CF54" s="204"/>
      <c r="CG54" s="204"/>
      <c r="CH54" s="204"/>
      <c r="CI54" s="204"/>
      <c r="CJ54" s="204"/>
      <c r="CK54" s="204"/>
      <c r="CL54" s="204"/>
      <c r="CM54" s="205"/>
    </row>
    <row r="55" spans="1:91" ht="15">
      <c r="A55" s="235" t="s">
        <v>46</v>
      </c>
      <c r="B55" s="317" t="s">
        <v>97</v>
      </c>
      <c r="C55" s="383">
        <v>8</v>
      </c>
      <c r="D55" s="238">
        <f>Rezultati!C55*Rezultati!BZ55</f>
        <v>64</v>
      </c>
      <c r="E55" s="318"/>
      <c r="F55" s="319"/>
      <c r="G55" s="319"/>
      <c r="H55" s="320"/>
      <c r="I55" s="307">
        <v>165</v>
      </c>
      <c r="J55" s="308">
        <v>166</v>
      </c>
      <c r="K55" s="308">
        <v>180</v>
      </c>
      <c r="L55" s="309">
        <v>162</v>
      </c>
      <c r="M55" s="307"/>
      <c r="N55" s="308"/>
      <c r="O55" s="308"/>
      <c r="P55" s="309"/>
      <c r="Q55" s="310"/>
      <c r="R55" s="308"/>
      <c r="S55" s="308"/>
      <c r="T55" s="311"/>
      <c r="U55" s="307"/>
      <c r="V55" s="308"/>
      <c r="W55" s="308"/>
      <c r="X55" s="309"/>
      <c r="Y55" s="310"/>
      <c r="Z55" s="308"/>
      <c r="AA55" s="308"/>
      <c r="AB55" s="311"/>
      <c r="AC55" s="306"/>
      <c r="AD55" s="210"/>
      <c r="AE55" s="210"/>
      <c r="AF55" s="211"/>
      <c r="AG55" s="220">
        <v>157</v>
      </c>
      <c r="AH55" s="221">
        <v>148</v>
      </c>
      <c r="AI55" s="221">
        <v>147</v>
      </c>
      <c r="AJ55" s="322">
        <v>153</v>
      </c>
      <c r="AK55" s="307"/>
      <c r="AL55" s="308"/>
      <c r="AM55" s="308"/>
      <c r="AN55" s="309"/>
      <c r="AO55" s="397"/>
      <c r="AP55" s="398"/>
      <c r="AQ55" s="398"/>
      <c r="AR55" s="400"/>
      <c r="AS55" s="397"/>
      <c r="AT55" s="398"/>
      <c r="AU55" s="398"/>
      <c r="AV55" s="400"/>
      <c r="AW55" s="397"/>
      <c r="AX55" s="398"/>
      <c r="AY55" s="398"/>
      <c r="AZ55" s="400"/>
      <c r="BA55" s="397"/>
      <c r="BB55" s="398"/>
      <c r="BC55" s="398"/>
      <c r="BD55" s="400"/>
      <c r="BE55" s="397"/>
      <c r="BF55" s="398"/>
      <c r="BG55" s="398"/>
      <c r="BH55" s="400"/>
      <c r="BI55" s="397"/>
      <c r="BJ55" s="398"/>
      <c r="BK55" s="398"/>
      <c r="BL55" s="400"/>
      <c r="BM55" s="397"/>
      <c r="BN55" s="398"/>
      <c r="BO55" s="398"/>
      <c r="BP55" s="400"/>
      <c r="BQ55" s="397"/>
      <c r="BR55" s="398"/>
      <c r="BS55" s="398"/>
      <c r="BT55" s="400"/>
      <c r="BU55" s="397"/>
      <c r="BV55" s="398"/>
      <c r="BW55" s="398"/>
      <c r="BX55" s="399"/>
      <c r="BY55" s="230">
        <f>SUM(Rezultati!E55:BT55)</f>
        <v>1278</v>
      </c>
      <c r="BZ55" s="231">
        <f>COUNT(Rezultati!E55:BT55)</f>
        <v>8</v>
      </c>
      <c r="CA55" s="755"/>
      <c r="CB55" s="301">
        <f>Rezultati!BY55/Rezultati!BZ55-8</f>
        <v>151.75</v>
      </c>
      <c r="CC55" s="756"/>
      <c r="CD55" s="203" t="str">
        <f t="shared" si="0"/>
        <v>Svetlana Jemeļjanova</v>
      </c>
      <c r="CE55" s="204"/>
      <c r="CF55" s="204"/>
      <c r="CG55" s="204"/>
      <c r="CH55" s="204"/>
      <c r="CI55" s="204"/>
      <c r="CJ55" s="204"/>
      <c r="CK55" s="204"/>
      <c r="CL55" s="204"/>
      <c r="CM55" s="205"/>
    </row>
    <row r="56" spans="1:91" ht="15">
      <c r="A56" s="178" t="s">
        <v>46</v>
      </c>
      <c r="B56" s="207"/>
      <c r="C56" s="234">
        <v>0</v>
      </c>
      <c r="D56" s="181">
        <f>Rezultati!C56*Rezultati!BZ56</f>
        <v>0</v>
      </c>
      <c r="E56" s="318"/>
      <c r="F56" s="319"/>
      <c r="G56" s="319"/>
      <c r="H56" s="320"/>
      <c r="I56" s="307"/>
      <c r="J56" s="308"/>
      <c r="K56" s="308"/>
      <c r="L56" s="309"/>
      <c r="M56" s="307"/>
      <c r="N56" s="308"/>
      <c r="O56" s="308"/>
      <c r="P56" s="309"/>
      <c r="Q56" s="405"/>
      <c r="R56" s="406"/>
      <c r="S56" s="406"/>
      <c r="T56" s="407"/>
      <c r="U56" s="307"/>
      <c r="V56" s="308"/>
      <c r="W56" s="308"/>
      <c r="X56" s="309"/>
      <c r="Y56" s="310"/>
      <c r="Z56" s="308"/>
      <c r="AA56" s="308"/>
      <c r="AB56" s="311"/>
      <c r="AC56" s="306"/>
      <c r="AD56" s="210"/>
      <c r="AE56" s="210"/>
      <c r="AF56" s="211"/>
      <c r="AG56" s="220"/>
      <c r="AH56" s="221"/>
      <c r="AI56" s="221"/>
      <c r="AJ56" s="322"/>
      <c r="AK56" s="307"/>
      <c r="AL56" s="308"/>
      <c r="AM56" s="308"/>
      <c r="AN56" s="309"/>
      <c r="AO56" s="397"/>
      <c r="AP56" s="398"/>
      <c r="AQ56" s="398"/>
      <c r="AR56" s="400"/>
      <c r="AS56" s="397"/>
      <c r="AT56" s="398"/>
      <c r="AU56" s="398"/>
      <c r="AV56" s="400"/>
      <c r="AW56" s="397"/>
      <c r="AX56" s="398"/>
      <c r="AY56" s="398"/>
      <c r="AZ56" s="400"/>
      <c r="BA56" s="397"/>
      <c r="BB56" s="398"/>
      <c r="BC56" s="398"/>
      <c r="BD56" s="400"/>
      <c r="BE56" s="397"/>
      <c r="BF56" s="398"/>
      <c r="BG56" s="398"/>
      <c r="BH56" s="400"/>
      <c r="BI56" s="397"/>
      <c r="BJ56" s="398"/>
      <c r="BK56" s="398"/>
      <c r="BL56" s="400"/>
      <c r="BM56" s="397"/>
      <c r="BN56" s="398"/>
      <c r="BO56" s="398"/>
      <c r="BP56" s="400"/>
      <c r="BQ56" s="397"/>
      <c r="BR56" s="398"/>
      <c r="BS56" s="398"/>
      <c r="BT56" s="400"/>
      <c r="BU56" s="397"/>
      <c r="BV56" s="398"/>
      <c r="BW56" s="398"/>
      <c r="BX56" s="399"/>
      <c r="BY56" s="230">
        <f>SUM(Rezultati!E56:BT56)</f>
        <v>0</v>
      </c>
      <c r="BZ56" s="231">
        <f>COUNT(Rezultati!E56:BT56)</f>
        <v>0</v>
      </c>
      <c r="CA56" s="755"/>
      <c r="CB56" s="301" t="e">
        <f>Rezultati!BY56/Rezultati!BZ56</f>
        <v>#DIV/0!</v>
      </c>
      <c r="CC56" s="756"/>
      <c r="CD56" s="203">
        <f t="shared" si="0"/>
        <v>0</v>
      </c>
      <c r="CE56" s="204"/>
      <c r="CF56" s="204"/>
      <c r="CG56" s="204"/>
      <c r="CH56" s="204"/>
      <c r="CI56" s="204"/>
      <c r="CJ56" s="204"/>
      <c r="CK56" s="204"/>
      <c r="CL56" s="204"/>
      <c r="CM56" s="205"/>
    </row>
    <row r="57" spans="1:91" ht="15">
      <c r="A57" s="408" t="s">
        <v>46</v>
      </c>
      <c r="B57" s="401"/>
      <c r="C57" s="259">
        <v>0</v>
      </c>
      <c r="D57" s="260">
        <f>Rezultati!C57*Rezultati!BZ57</f>
        <v>0</v>
      </c>
      <c r="E57" s="328"/>
      <c r="F57" s="329"/>
      <c r="G57" s="329"/>
      <c r="H57" s="330"/>
      <c r="I57" s="274"/>
      <c r="J57" s="275"/>
      <c r="K57" s="275"/>
      <c r="L57" s="276"/>
      <c r="M57" s="274"/>
      <c r="N57" s="275"/>
      <c r="O57" s="275"/>
      <c r="P57" s="276"/>
      <c r="Q57" s="352"/>
      <c r="R57" s="275"/>
      <c r="S57" s="275"/>
      <c r="T57" s="353"/>
      <c r="U57" s="274"/>
      <c r="V57" s="275"/>
      <c r="W57" s="275"/>
      <c r="X57" s="276"/>
      <c r="Y57" s="261"/>
      <c r="Z57" s="262"/>
      <c r="AA57" s="262"/>
      <c r="AB57" s="263"/>
      <c r="AC57" s="349"/>
      <c r="AD57" s="350"/>
      <c r="AE57" s="350"/>
      <c r="AF57" s="351"/>
      <c r="AG57" s="274"/>
      <c r="AH57" s="275"/>
      <c r="AI57" s="275"/>
      <c r="AJ57" s="353"/>
      <c r="AK57" s="274"/>
      <c r="AL57" s="275"/>
      <c r="AM57" s="275"/>
      <c r="AN57" s="276"/>
      <c r="AO57" s="281"/>
      <c r="AP57" s="282"/>
      <c r="AQ57" s="282"/>
      <c r="AR57" s="402"/>
      <c r="AS57" s="281"/>
      <c r="AT57" s="282"/>
      <c r="AU57" s="282"/>
      <c r="AV57" s="402"/>
      <c r="AW57" s="281"/>
      <c r="AX57" s="282"/>
      <c r="AY57" s="282"/>
      <c r="AZ57" s="402"/>
      <c r="BA57" s="281"/>
      <c r="BB57" s="282"/>
      <c r="BC57" s="282"/>
      <c r="BD57" s="402"/>
      <c r="BE57" s="281"/>
      <c r="BF57" s="282"/>
      <c r="BG57" s="282"/>
      <c r="BH57" s="402"/>
      <c r="BI57" s="281"/>
      <c r="BJ57" s="282"/>
      <c r="BK57" s="282"/>
      <c r="BL57" s="402"/>
      <c r="BM57" s="281"/>
      <c r="BN57" s="282"/>
      <c r="BO57" s="282"/>
      <c r="BP57" s="402"/>
      <c r="BQ57" s="281"/>
      <c r="BR57" s="282"/>
      <c r="BS57" s="282"/>
      <c r="BT57" s="402"/>
      <c r="BU57" s="281"/>
      <c r="BV57" s="282"/>
      <c r="BW57" s="282"/>
      <c r="BX57" s="283"/>
      <c r="BY57" s="409">
        <f>SUM(Rezultati!E57:BT57)</f>
        <v>0</v>
      </c>
      <c r="BZ57" s="410">
        <f>COUNT(Rezultati!E57:BT57)</f>
        <v>0</v>
      </c>
      <c r="CA57" s="755"/>
      <c r="CB57" s="301" t="e">
        <f>Rezultati!BY57/Rezultati!BZ57</f>
        <v>#DIV/0!</v>
      </c>
      <c r="CC57" s="756"/>
      <c r="CD57" s="203">
        <f t="shared" si="0"/>
        <v>0</v>
      </c>
      <c r="CE57" s="204"/>
      <c r="CF57" s="204"/>
      <c r="CG57" s="204"/>
      <c r="CH57" s="204"/>
      <c r="CI57" s="204"/>
      <c r="CJ57" s="204"/>
      <c r="CK57" s="204"/>
      <c r="CL57" s="204"/>
      <c r="CM57" s="205"/>
    </row>
    <row r="58" spans="1:91" ht="15">
      <c r="A58" s="411" t="str">
        <f>Punkti!A29</f>
        <v>Wolverine</v>
      </c>
      <c r="B58" s="236" t="s">
        <v>98</v>
      </c>
      <c r="C58" s="237">
        <v>8</v>
      </c>
      <c r="D58" s="238">
        <f>Rezultati!C58*Rezultati!BZ58</f>
        <v>64</v>
      </c>
      <c r="E58" s="288"/>
      <c r="F58" s="289"/>
      <c r="G58" s="289"/>
      <c r="H58" s="290"/>
      <c r="I58" s="307"/>
      <c r="J58" s="308"/>
      <c r="K58" s="308"/>
      <c r="L58" s="309"/>
      <c r="M58" s="307"/>
      <c r="N58" s="308"/>
      <c r="O58" s="308"/>
      <c r="P58" s="309"/>
      <c r="Q58" s="310"/>
      <c r="R58" s="308"/>
      <c r="S58" s="308"/>
      <c r="T58" s="311"/>
      <c r="U58" s="307"/>
      <c r="V58" s="308"/>
      <c r="W58" s="308"/>
      <c r="X58" s="311"/>
      <c r="Y58" s="192"/>
      <c r="Z58" s="193"/>
      <c r="AA58" s="193"/>
      <c r="AB58" s="194"/>
      <c r="AC58" s="310">
        <v>162</v>
      </c>
      <c r="AD58" s="308">
        <v>92</v>
      </c>
      <c r="AE58" s="308">
        <v>131</v>
      </c>
      <c r="AF58" s="311">
        <v>114</v>
      </c>
      <c r="AG58" s="306"/>
      <c r="AH58" s="210"/>
      <c r="AI58" s="210"/>
      <c r="AJ58" s="210"/>
      <c r="AK58" s="192">
        <v>177</v>
      </c>
      <c r="AL58" s="193">
        <v>135</v>
      </c>
      <c r="AM58" s="193">
        <v>132</v>
      </c>
      <c r="AN58" s="194">
        <v>136</v>
      </c>
      <c r="AO58" s="294"/>
      <c r="AP58" s="295"/>
      <c r="AQ58" s="295"/>
      <c r="AR58" s="296"/>
      <c r="AS58" s="297"/>
      <c r="AT58" s="295"/>
      <c r="AU58" s="295"/>
      <c r="AV58" s="296"/>
      <c r="AW58" s="297"/>
      <c r="AX58" s="295"/>
      <c r="AY58" s="295"/>
      <c r="AZ58" s="296"/>
      <c r="BA58" s="297"/>
      <c r="BB58" s="295"/>
      <c r="BC58" s="295"/>
      <c r="BD58" s="296"/>
      <c r="BE58" s="297"/>
      <c r="BF58" s="295"/>
      <c r="BG58" s="295"/>
      <c r="BH58" s="296"/>
      <c r="BI58" s="297"/>
      <c r="BJ58" s="295"/>
      <c r="BK58" s="295"/>
      <c r="BL58" s="296"/>
      <c r="BM58" s="297"/>
      <c r="BN58" s="295"/>
      <c r="BO58" s="295"/>
      <c r="BP58" s="296"/>
      <c r="BQ58" s="297"/>
      <c r="BR58" s="295"/>
      <c r="BS58" s="295"/>
      <c r="BT58" s="296"/>
      <c r="BU58" s="298"/>
      <c r="BV58" s="299"/>
      <c r="BW58" s="299"/>
      <c r="BX58" s="300"/>
      <c r="BY58" s="412">
        <f>SUM(Rezultati!E58:BT58)</f>
        <v>1079</v>
      </c>
      <c r="BZ58" s="413">
        <f>COUNT(Rezultati!E58:BT58)</f>
        <v>8</v>
      </c>
      <c r="CA58" s="755">
        <f>SUM((Rezultati!BY58+Rezultati!BY59+Rezultati!BY60+Rezultati!BY61+Rezultati!BY62+Rezultati!BY63+Rezultati!BY64)/(Rezultati!BZ58+Rezultati!BZ59+Rezultati!BZ60+Rezultati!BZ61+Rezultati!BZ62+Rezultati!BZ63+Rezultati!BZ64))</f>
        <v>174.3125</v>
      </c>
      <c r="CB58" s="301">
        <f>(Rezultati!BY58/Rezultati!BZ58)-8</f>
        <v>126.875</v>
      </c>
      <c r="CC58" s="757" t="str">
        <f>AG2</f>
        <v>Wolverine</v>
      </c>
      <c r="CD58" s="203" t="str">
        <f t="shared" si="0"/>
        <v>Laura Priedīte</v>
      </c>
      <c r="CE58" s="204"/>
      <c r="CF58" s="204"/>
      <c r="CG58" s="204"/>
      <c r="CH58" s="204"/>
      <c r="CI58" s="204"/>
      <c r="CJ58" s="204"/>
      <c r="CK58" s="204"/>
      <c r="CL58" s="204"/>
      <c r="CM58" s="205"/>
    </row>
    <row r="59" spans="1:91" ht="15">
      <c r="A59" s="414" t="s">
        <v>48</v>
      </c>
      <c r="B59" s="339" t="s">
        <v>99</v>
      </c>
      <c r="C59" s="234">
        <v>0</v>
      </c>
      <c r="D59" s="181">
        <f>Rezultati!C59*Rezultati!BZ59</f>
        <v>0</v>
      </c>
      <c r="E59" s="303"/>
      <c r="F59" s="304"/>
      <c r="G59" s="304"/>
      <c r="H59" s="305"/>
      <c r="I59" s="307"/>
      <c r="J59" s="308"/>
      <c r="K59" s="308"/>
      <c r="L59" s="309"/>
      <c r="M59" s="307"/>
      <c r="N59" s="308"/>
      <c r="O59" s="308"/>
      <c r="P59" s="309"/>
      <c r="Q59" s="310">
        <v>189</v>
      </c>
      <c r="R59" s="308">
        <v>128</v>
      </c>
      <c r="S59" s="308">
        <v>166</v>
      </c>
      <c r="T59" s="311">
        <v>198</v>
      </c>
      <c r="U59" s="307">
        <v>170</v>
      </c>
      <c r="V59" s="308">
        <v>217</v>
      </c>
      <c r="W59" s="308">
        <v>159</v>
      </c>
      <c r="X59" s="311">
        <v>186</v>
      </c>
      <c r="Y59" s="307"/>
      <c r="Z59" s="308"/>
      <c r="AA59" s="308"/>
      <c r="AB59" s="309"/>
      <c r="AC59" s="310"/>
      <c r="AD59" s="308"/>
      <c r="AE59" s="308"/>
      <c r="AF59" s="311"/>
      <c r="AG59" s="306"/>
      <c r="AH59" s="210"/>
      <c r="AI59" s="210"/>
      <c r="AJ59" s="210"/>
      <c r="AK59" s="307"/>
      <c r="AL59" s="308"/>
      <c r="AM59" s="308"/>
      <c r="AN59" s="309"/>
      <c r="AO59" s="312"/>
      <c r="AP59" s="299"/>
      <c r="AQ59" s="299"/>
      <c r="AR59" s="313"/>
      <c r="AS59" s="298"/>
      <c r="AT59" s="299"/>
      <c r="AU59" s="299"/>
      <c r="AV59" s="313"/>
      <c r="AW59" s="298"/>
      <c r="AX59" s="299"/>
      <c r="AY59" s="299"/>
      <c r="AZ59" s="313"/>
      <c r="BA59" s="298"/>
      <c r="BB59" s="299"/>
      <c r="BC59" s="299"/>
      <c r="BD59" s="313"/>
      <c r="BE59" s="298"/>
      <c r="BF59" s="299"/>
      <c r="BG59" s="299"/>
      <c r="BH59" s="313"/>
      <c r="BI59" s="298"/>
      <c r="BJ59" s="299"/>
      <c r="BK59" s="299"/>
      <c r="BL59" s="313"/>
      <c r="BM59" s="298"/>
      <c r="BN59" s="299"/>
      <c r="BO59" s="299"/>
      <c r="BP59" s="313"/>
      <c r="BQ59" s="298"/>
      <c r="BR59" s="299"/>
      <c r="BS59" s="299"/>
      <c r="BT59" s="313"/>
      <c r="BU59" s="314"/>
      <c r="BV59" s="315"/>
      <c r="BW59" s="315"/>
      <c r="BX59" s="316"/>
      <c r="BY59" s="415">
        <f>SUM(Rezultati!E59:BT59)</f>
        <v>1413</v>
      </c>
      <c r="BZ59" s="416">
        <f>COUNT(Rezultati!E59:BT59)</f>
        <v>8</v>
      </c>
      <c r="CA59" s="755"/>
      <c r="CB59" s="301">
        <f>Rezultati!BY59/Rezultati!BZ59</f>
        <v>176.625</v>
      </c>
      <c r="CC59" s="757"/>
      <c r="CD59" s="203" t="str">
        <f t="shared" si="0"/>
        <v>Miks Kļavsons</v>
      </c>
      <c r="CE59" s="204"/>
      <c r="CF59" s="204"/>
      <c r="CG59" s="204"/>
      <c r="CH59" s="204"/>
      <c r="CI59" s="204"/>
      <c r="CJ59" s="204"/>
      <c r="CK59" s="204"/>
      <c r="CL59" s="204"/>
      <c r="CM59" s="205"/>
    </row>
    <row r="60" spans="1:91" ht="15">
      <c r="A60" s="414" t="s">
        <v>48</v>
      </c>
      <c r="B60" s="239" t="s">
        <v>100</v>
      </c>
      <c r="C60" s="234">
        <v>0</v>
      </c>
      <c r="D60" s="181">
        <f>Rezultati!C60*Rezultati!BZ60</f>
        <v>0</v>
      </c>
      <c r="E60" s="303"/>
      <c r="F60" s="304"/>
      <c r="G60" s="304"/>
      <c r="H60" s="305"/>
      <c r="I60" s="307"/>
      <c r="J60" s="308"/>
      <c r="K60" s="308"/>
      <c r="L60" s="309"/>
      <c r="M60" s="307"/>
      <c r="N60" s="308"/>
      <c r="O60" s="308"/>
      <c r="P60" s="309"/>
      <c r="Q60" s="310">
        <v>192</v>
      </c>
      <c r="R60" s="308">
        <v>123</v>
      </c>
      <c r="S60" s="308">
        <v>187</v>
      </c>
      <c r="T60" s="311">
        <v>210</v>
      </c>
      <c r="U60" s="307">
        <v>162</v>
      </c>
      <c r="V60" s="308">
        <v>179</v>
      </c>
      <c r="W60" s="308">
        <v>192</v>
      </c>
      <c r="X60" s="311">
        <v>140</v>
      </c>
      <c r="Y60" s="307"/>
      <c r="Z60" s="308"/>
      <c r="AA60" s="308"/>
      <c r="AB60" s="309"/>
      <c r="AC60" s="310">
        <v>194</v>
      </c>
      <c r="AD60" s="308">
        <v>182</v>
      </c>
      <c r="AE60" s="308">
        <v>221</v>
      </c>
      <c r="AF60" s="311">
        <v>164</v>
      </c>
      <c r="AG60" s="306"/>
      <c r="AH60" s="210"/>
      <c r="AI60" s="210"/>
      <c r="AJ60" s="210"/>
      <c r="AK60" s="307">
        <v>178</v>
      </c>
      <c r="AL60" s="308">
        <v>160</v>
      </c>
      <c r="AM60" s="308">
        <v>169</v>
      </c>
      <c r="AN60" s="309">
        <v>145</v>
      </c>
      <c r="AO60" s="323"/>
      <c r="AP60" s="315"/>
      <c r="AQ60" s="315"/>
      <c r="AR60" s="324"/>
      <c r="AS60" s="314"/>
      <c r="AT60" s="315"/>
      <c r="AU60" s="315"/>
      <c r="AV60" s="324"/>
      <c r="AW60" s="314"/>
      <c r="AX60" s="315"/>
      <c r="AY60" s="315"/>
      <c r="AZ60" s="324"/>
      <c r="BA60" s="314"/>
      <c r="BB60" s="315"/>
      <c r="BC60" s="315"/>
      <c r="BD60" s="324"/>
      <c r="BE60" s="314"/>
      <c r="BF60" s="315"/>
      <c r="BG60" s="315"/>
      <c r="BH60" s="324"/>
      <c r="BI60" s="314"/>
      <c r="BJ60" s="315"/>
      <c r="BK60" s="315"/>
      <c r="BL60" s="324"/>
      <c r="BM60" s="314"/>
      <c r="BN60" s="315"/>
      <c r="BO60" s="315"/>
      <c r="BP60" s="324"/>
      <c r="BQ60" s="314"/>
      <c r="BR60" s="315"/>
      <c r="BS60" s="315"/>
      <c r="BT60" s="324"/>
      <c r="BU60" s="314"/>
      <c r="BV60" s="315"/>
      <c r="BW60" s="315"/>
      <c r="BX60" s="316"/>
      <c r="BY60" s="415">
        <f>SUM(Rezultati!E60:BT60)</f>
        <v>2798</v>
      </c>
      <c r="BZ60" s="416">
        <f>COUNT(Rezultati!E60:BT60)</f>
        <v>16</v>
      </c>
      <c r="CA60" s="755"/>
      <c r="CB60" s="301">
        <f>Rezultati!BY60/Rezultati!BZ60</f>
        <v>174.875</v>
      </c>
      <c r="CC60" s="757"/>
      <c r="CD60" s="203" t="str">
        <f t="shared" si="0"/>
        <v>Dmitrijs Dumcevs</v>
      </c>
      <c r="CE60" s="204"/>
      <c r="CF60" s="204"/>
      <c r="CG60" s="204"/>
      <c r="CH60" s="204"/>
      <c r="CI60" s="204"/>
      <c r="CJ60" s="204"/>
      <c r="CK60" s="204"/>
      <c r="CL60" s="204"/>
      <c r="CM60" s="205"/>
    </row>
    <row r="61" spans="1:91" ht="15">
      <c r="A61" s="411" t="s">
        <v>48</v>
      </c>
      <c r="B61" s="236" t="s">
        <v>101</v>
      </c>
      <c r="C61" s="237">
        <v>8</v>
      </c>
      <c r="D61" s="238">
        <f>Rezultati!C61*Rezultati!BZ61</f>
        <v>128</v>
      </c>
      <c r="E61" s="303"/>
      <c r="F61" s="304"/>
      <c r="G61" s="304"/>
      <c r="H61" s="305"/>
      <c r="I61" s="307"/>
      <c r="J61" s="308"/>
      <c r="K61" s="308"/>
      <c r="L61" s="309"/>
      <c r="M61" s="307"/>
      <c r="N61" s="308"/>
      <c r="O61" s="308"/>
      <c r="P61" s="309"/>
      <c r="Q61" s="310">
        <v>211</v>
      </c>
      <c r="R61" s="308">
        <v>185</v>
      </c>
      <c r="S61" s="308">
        <v>232</v>
      </c>
      <c r="T61" s="311">
        <v>201</v>
      </c>
      <c r="U61" s="307">
        <v>189</v>
      </c>
      <c r="V61" s="308">
        <v>209</v>
      </c>
      <c r="W61" s="308">
        <v>161</v>
      </c>
      <c r="X61" s="311">
        <v>191</v>
      </c>
      <c r="Y61" s="307"/>
      <c r="Z61" s="308"/>
      <c r="AA61" s="308"/>
      <c r="AB61" s="309"/>
      <c r="AC61" s="310">
        <v>175</v>
      </c>
      <c r="AD61" s="308">
        <v>208</v>
      </c>
      <c r="AE61" s="308">
        <v>195</v>
      </c>
      <c r="AF61" s="311">
        <v>194</v>
      </c>
      <c r="AG61" s="306"/>
      <c r="AH61" s="210"/>
      <c r="AI61" s="210"/>
      <c r="AJ61" s="210"/>
      <c r="AK61" s="307">
        <v>192</v>
      </c>
      <c r="AL61" s="308">
        <v>197</v>
      </c>
      <c r="AM61" s="308">
        <v>161</v>
      </c>
      <c r="AN61" s="309">
        <v>176</v>
      </c>
      <c r="AO61" s="323"/>
      <c r="AP61" s="315"/>
      <c r="AQ61" s="315"/>
      <c r="AR61" s="324"/>
      <c r="AS61" s="314"/>
      <c r="AT61" s="315"/>
      <c r="AU61" s="315"/>
      <c r="AV61" s="324"/>
      <c r="AW61" s="314"/>
      <c r="AX61" s="315"/>
      <c r="AY61" s="315"/>
      <c r="AZ61" s="324"/>
      <c r="BA61" s="314"/>
      <c r="BB61" s="315"/>
      <c r="BC61" s="315"/>
      <c r="BD61" s="324"/>
      <c r="BE61" s="314"/>
      <c r="BF61" s="315"/>
      <c r="BG61" s="315"/>
      <c r="BH61" s="324"/>
      <c r="BI61" s="314"/>
      <c r="BJ61" s="315"/>
      <c r="BK61" s="315"/>
      <c r="BL61" s="324"/>
      <c r="BM61" s="314"/>
      <c r="BN61" s="315"/>
      <c r="BO61" s="315"/>
      <c r="BP61" s="324"/>
      <c r="BQ61" s="314"/>
      <c r="BR61" s="315"/>
      <c r="BS61" s="315"/>
      <c r="BT61" s="324"/>
      <c r="BU61" s="314"/>
      <c r="BV61" s="315"/>
      <c r="BW61" s="315"/>
      <c r="BX61" s="316"/>
      <c r="BY61" s="415">
        <f>SUM(Rezultati!E61:BT61)</f>
        <v>3077</v>
      </c>
      <c r="BZ61" s="416">
        <f>COUNT(Rezultati!E61:BT61)</f>
        <v>16</v>
      </c>
      <c r="CA61" s="755"/>
      <c r="CB61" s="301">
        <f>Rezultati!BY61/Rezultati!BZ61-8</f>
        <v>184.3125</v>
      </c>
      <c r="CC61" s="757"/>
      <c r="CD61" s="203" t="str">
        <f t="shared" si="0"/>
        <v>Liāna Ponomarenko</v>
      </c>
      <c r="CE61" s="204"/>
      <c r="CF61" s="204"/>
      <c r="CG61" s="204"/>
      <c r="CH61" s="204"/>
      <c r="CI61" s="204"/>
      <c r="CJ61" s="204"/>
      <c r="CK61" s="204"/>
      <c r="CL61" s="204"/>
      <c r="CM61" s="205"/>
    </row>
    <row r="62" spans="1:91" ht="15">
      <c r="A62" s="414" t="s">
        <v>48</v>
      </c>
      <c r="B62" s="239" t="s">
        <v>102</v>
      </c>
      <c r="C62" s="234">
        <v>0</v>
      </c>
      <c r="D62" s="181">
        <f>Rezultati!C62*Rezultati!BZ62</f>
        <v>0</v>
      </c>
      <c r="E62" s="318"/>
      <c r="F62" s="319"/>
      <c r="G62" s="319"/>
      <c r="H62" s="320"/>
      <c r="I62" s="307"/>
      <c r="J62" s="308"/>
      <c r="K62" s="308"/>
      <c r="L62" s="309"/>
      <c r="M62" s="307"/>
      <c r="N62" s="308"/>
      <c r="O62" s="308"/>
      <c r="P62" s="309"/>
      <c r="Q62" s="310"/>
      <c r="R62" s="308"/>
      <c r="S62" s="308"/>
      <c r="T62" s="311"/>
      <c r="U62" s="307"/>
      <c r="V62" s="308"/>
      <c r="W62" s="308"/>
      <c r="X62" s="311"/>
      <c r="Y62" s="307"/>
      <c r="Z62" s="308"/>
      <c r="AA62" s="308"/>
      <c r="AB62" s="309"/>
      <c r="AC62" s="310"/>
      <c r="AD62" s="308"/>
      <c r="AE62" s="308"/>
      <c r="AF62" s="311"/>
      <c r="AG62" s="306"/>
      <c r="AH62" s="210"/>
      <c r="AI62" s="210"/>
      <c r="AJ62" s="210"/>
      <c r="AK62" s="307"/>
      <c r="AL62" s="308"/>
      <c r="AM62" s="308"/>
      <c r="AN62" s="309"/>
      <c r="AO62" s="323"/>
      <c r="AP62" s="315"/>
      <c r="AQ62" s="315"/>
      <c r="AR62" s="324"/>
      <c r="AS62" s="314"/>
      <c r="AT62" s="315"/>
      <c r="AU62" s="315"/>
      <c r="AV62" s="324"/>
      <c r="AW62" s="314"/>
      <c r="AX62" s="315"/>
      <c r="AY62" s="315"/>
      <c r="AZ62" s="324"/>
      <c r="BA62" s="314"/>
      <c r="BB62" s="315"/>
      <c r="BC62" s="315"/>
      <c r="BD62" s="324"/>
      <c r="BE62" s="314"/>
      <c r="BF62" s="315"/>
      <c r="BG62" s="315"/>
      <c r="BH62" s="324"/>
      <c r="BI62" s="314"/>
      <c r="BJ62" s="315"/>
      <c r="BK62" s="315"/>
      <c r="BL62" s="324"/>
      <c r="BM62" s="314"/>
      <c r="BN62" s="315"/>
      <c r="BO62" s="315"/>
      <c r="BP62" s="324"/>
      <c r="BQ62" s="314"/>
      <c r="BR62" s="315"/>
      <c r="BS62" s="315"/>
      <c r="BT62" s="324"/>
      <c r="BU62" s="314"/>
      <c r="BV62" s="315"/>
      <c r="BW62" s="315"/>
      <c r="BX62" s="316"/>
      <c r="BY62" s="415">
        <f>SUM(Rezultati!E62:BT62)</f>
        <v>0</v>
      </c>
      <c r="BZ62" s="416">
        <f>COUNT(Rezultati!E62:BT62)</f>
        <v>0</v>
      </c>
      <c r="CA62" s="755"/>
      <c r="CB62" s="301" t="e">
        <f>Rezultati!BY62/Rezultati!BZ62</f>
        <v>#DIV/0!</v>
      </c>
      <c r="CC62" s="757"/>
      <c r="CD62" s="203" t="str">
        <f t="shared" si="0"/>
        <v>Vladislavs Saveļjevs</v>
      </c>
      <c r="CE62" s="204"/>
      <c r="CF62" s="204"/>
      <c r="CG62" s="204"/>
      <c r="CH62" s="204"/>
      <c r="CI62" s="204"/>
      <c r="CJ62" s="204"/>
      <c r="CK62" s="204"/>
      <c r="CL62" s="204"/>
      <c r="CM62" s="205"/>
    </row>
    <row r="63" spans="1:91" ht="15">
      <c r="A63" s="414" t="s">
        <v>48</v>
      </c>
      <c r="B63" s="339" t="s">
        <v>103</v>
      </c>
      <c r="C63" s="234">
        <v>0</v>
      </c>
      <c r="D63" s="181">
        <f>Rezultati!C63*Rezultati!BZ63</f>
        <v>0</v>
      </c>
      <c r="E63" s="318"/>
      <c r="F63" s="319"/>
      <c r="G63" s="319"/>
      <c r="H63" s="320"/>
      <c r="I63" s="307"/>
      <c r="J63" s="308"/>
      <c r="K63" s="308"/>
      <c r="L63" s="309"/>
      <c r="M63" s="307"/>
      <c r="N63" s="406"/>
      <c r="O63" s="406"/>
      <c r="P63" s="417"/>
      <c r="Q63" s="405"/>
      <c r="R63" s="406"/>
      <c r="S63" s="406"/>
      <c r="T63" s="407"/>
      <c r="U63" s="307"/>
      <c r="V63" s="308"/>
      <c r="W63" s="308"/>
      <c r="X63" s="311"/>
      <c r="Y63" s="307"/>
      <c r="Z63" s="308"/>
      <c r="AA63" s="308"/>
      <c r="AB63" s="309"/>
      <c r="AC63" s="310"/>
      <c r="AD63" s="308"/>
      <c r="AE63" s="308"/>
      <c r="AF63" s="311"/>
      <c r="AG63" s="306"/>
      <c r="AH63" s="210"/>
      <c r="AI63" s="210"/>
      <c r="AJ63" s="210"/>
      <c r="AK63" s="307"/>
      <c r="AL63" s="308"/>
      <c r="AM63" s="308"/>
      <c r="AN63" s="309"/>
      <c r="AO63" s="323"/>
      <c r="AP63" s="315"/>
      <c r="AQ63" s="315"/>
      <c r="AR63" s="324"/>
      <c r="AS63" s="314"/>
      <c r="AT63" s="315"/>
      <c r="AU63" s="315"/>
      <c r="AV63" s="324"/>
      <c r="AW63" s="314"/>
      <c r="AX63" s="315"/>
      <c r="AY63" s="315"/>
      <c r="AZ63" s="324"/>
      <c r="BA63" s="314"/>
      <c r="BB63" s="315"/>
      <c r="BC63" s="315"/>
      <c r="BD63" s="324"/>
      <c r="BE63" s="314"/>
      <c r="BF63" s="315"/>
      <c r="BG63" s="315"/>
      <c r="BH63" s="324"/>
      <c r="BI63" s="314"/>
      <c r="BJ63" s="315"/>
      <c r="BK63" s="315"/>
      <c r="BL63" s="324"/>
      <c r="BM63" s="314"/>
      <c r="BN63" s="315"/>
      <c r="BO63" s="315"/>
      <c r="BP63" s="324"/>
      <c r="BQ63" s="314"/>
      <c r="BR63" s="315"/>
      <c r="BS63" s="315"/>
      <c r="BT63" s="324"/>
      <c r="BU63" s="314"/>
      <c r="BV63" s="315"/>
      <c r="BW63" s="315"/>
      <c r="BX63" s="316"/>
      <c r="BY63" s="415">
        <f>SUM(Rezultati!E63:BT63)</f>
        <v>0</v>
      </c>
      <c r="BZ63" s="416">
        <f>COUNT(Rezultati!E63:BT63)</f>
        <v>0</v>
      </c>
      <c r="CA63" s="755"/>
      <c r="CB63" s="301" t="e">
        <f>Rezultati!BY63/Rezultati!BZ63</f>
        <v>#DIV/0!</v>
      </c>
      <c r="CC63" s="757"/>
      <c r="CD63" s="203" t="str">
        <f t="shared" si="0"/>
        <v>Artūrs Zavjalovs</v>
      </c>
      <c r="CE63" s="204"/>
      <c r="CF63" s="204"/>
      <c r="CG63" s="204"/>
      <c r="CH63" s="204"/>
      <c r="CI63" s="204"/>
      <c r="CJ63" s="204"/>
      <c r="CK63" s="204"/>
      <c r="CL63" s="204"/>
      <c r="CM63" s="205"/>
    </row>
    <row r="64" spans="1:91" ht="15">
      <c r="A64" s="418" t="s">
        <v>48</v>
      </c>
      <c r="B64" s="325"/>
      <c r="C64" s="347">
        <v>0</v>
      </c>
      <c r="D64" s="362">
        <f>Rezultati!C64*Rezultati!BZ64</f>
        <v>0</v>
      </c>
      <c r="E64" s="328"/>
      <c r="F64" s="329"/>
      <c r="G64" s="329"/>
      <c r="H64" s="330"/>
      <c r="I64" s="272"/>
      <c r="J64" s="262"/>
      <c r="K64" s="262"/>
      <c r="L64" s="273"/>
      <c r="M64" s="272"/>
      <c r="N64" s="262"/>
      <c r="O64" s="262"/>
      <c r="P64" s="273"/>
      <c r="Q64" s="261"/>
      <c r="R64" s="262"/>
      <c r="S64" s="262"/>
      <c r="T64" s="263"/>
      <c r="U64" s="272"/>
      <c r="V64" s="262"/>
      <c r="W64" s="262"/>
      <c r="X64" s="263"/>
      <c r="Y64" s="272"/>
      <c r="Z64" s="262"/>
      <c r="AA64" s="262"/>
      <c r="AB64" s="273"/>
      <c r="AC64" s="261"/>
      <c r="AD64" s="262"/>
      <c r="AE64" s="262"/>
      <c r="AF64" s="263"/>
      <c r="AG64" s="306"/>
      <c r="AH64" s="210"/>
      <c r="AI64" s="210"/>
      <c r="AJ64" s="210"/>
      <c r="AK64" s="274"/>
      <c r="AL64" s="275"/>
      <c r="AM64" s="275"/>
      <c r="AN64" s="276"/>
      <c r="AO64" s="343"/>
      <c r="AP64" s="333"/>
      <c r="AQ64" s="333"/>
      <c r="AR64" s="344"/>
      <c r="AS64" s="345"/>
      <c r="AT64" s="333"/>
      <c r="AU64" s="333"/>
      <c r="AV64" s="344"/>
      <c r="AW64" s="345"/>
      <c r="AX64" s="333"/>
      <c r="AY64" s="333"/>
      <c r="AZ64" s="344"/>
      <c r="BA64" s="345"/>
      <c r="BB64" s="333"/>
      <c r="BC64" s="333"/>
      <c r="BD64" s="344"/>
      <c r="BE64" s="345"/>
      <c r="BF64" s="333"/>
      <c r="BG64" s="333"/>
      <c r="BH64" s="344"/>
      <c r="BI64" s="345"/>
      <c r="BJ64" s="333"/>
      <c r="BK64" s="333"/>
      <c r="BL64" s="344"/>
      <c r="BM64" s="345"/>
      <c r="BN64" s="333"/>
      <c r="BO64" s="333"/>
      <c r="BP64" s="344"/>
      <c r="BQ64" s="345"/>
      <c r="BR64" s="333"/>
      <c r="BS64" s="333"/>
      <c r="BT64" s="344"/>
      <c r="BU64" s="345"/>
      <c r="BV64" s="333"/>
      <c r="BW64" s="333"/>
      <c r="BX64" s="363"/>
      <c r="BY64" s="419">
        <f>SUM(Rezultati!E64:BT64)</f>
        <v>0</v>
      </c>
      <c r="BZ64" s="420">
        <f>COUNT(Rezultati!E64:BT64)</f>
        <v>0</v>
      </c>
      <c r="CA64" s="755"/>
      <c r="CB64" s="421" t="e">
        <f>Rezultati!BY64/Rezultati!BZ64</f>
        <v>#DIV/0!</v>
      </c>
      <c r="CC64" s="757"/>
      <c r="CD64" s="203">
        <f t="shared" si="0"/>
        <v>0</v>
      </c>
      <c r="CE64" s="204"/>
      <c r="CF64" s="204"/>
      <c r="CG64" s="204"/>
      <c r="CH64" s="204"/>
      <c r="CI64" s="204"/>
      <c r="CJ64" s="204"/>
      <c r="CK64" s="204"/>
      <c r="CL64" s="204"/>
      <c r="CM64" s="205"/>
    </row>
    <row r="65" spans="1:91" ht="15">
      <c r="A65" s="422" t="str">
        <f>Punkti!A26</f>
        <v>SIB</v>
      </c>
      <c r="B65" s="423" t="s">
        <v>104</v>
      </c>
      <c r="C65" s="366">
        <v>8</v>
      </c>
      <c r="D65" s="367">
        <f>Rezultati!C65*Rezultati!BZ65</f>
        <v>64</v>
      </c>
      <c r="E65" s="424">
        <v>191</v>
      </c>
      <c r="F65" s="289">
        <v>164</v>
      </c>
      <c r="G65" s="289">
        <v>169</v>
      </c>
      <c r="H65" s="425">
        <v>163</v>
      </c>
      <c r="I65" s="292"/>
      <c r="J65" s="193"/>
      <c r="K65" s="193"/>
      <c r="L65" s="293"/>
      <c r="M65" s="192"/>
      <c r="N65" s="193"/>
      <c r="O65" s="193"/>
      <c r="P65" s="194"/>
      <c r="Q65" s="292">
        <v>221</v>
      </c>
      <c r="R65" s="193">
        <v>193</v>
      </c>
      <c r="S65" s="193">
        <v>165</v>
      </c>
      <c r="T65" s="293">
        <v>219</v>
      </c>
      <c r="U65" s="192"/>
      <c r="V65" s="193"/>
      <c r="W65" s="193"/>
      <c r="X65" s="194"/>
      <c r="Y65" s="292"/>
      <c r="Z65" s="193"/>
      <c r="AA65" s="193"/>
      <c r="AB65" s="293"/>
      <c r="AC65" s="192"/>
      <c r="AD65" s="193"/>
      <c r="AE65" s="193"/>
      <c r="AF65" s="194"/>
      <c r="AG65" s="292"/>
      <c r="AH65" s="193"/>
      <c r="AI65" s="193"/>
      <c r="AJ65" s="293"/>
      <c r="AK65" s="758"/>
      <c r="AL65" s="758"/>
      <c r="AM65" s="758"/>
      <c r="AN65" s="758"/>
      <c r="AO65" s="297"/>
      <c r="AP65" s="295"/>
      <c r="AQ65" s="295"/>
      <c r="AR65" s="340"/>
      <c r="AS65" s="297"/>
      <c r="AT65" s="295"/>
      <c r="AU65" s="295"/>
      <c r="AV65" s="340"/>
      <c r="AW65" s="297"/>
      <c r="AX65" s="295"/>
      <c r="AY65" s="295"/>
      <c r="AZ65" s="340"/>
      <c r="BA65" s="297"/>
      <c r="BB65" s="295"/>
      <c r="BC65" s="295"/>
      <c r="BD65" s="340"/>
      <c r="BE65" s="297"/>
      <c r="BF65" s="295"/>
      <c r="BG65" s="295"/>
      <c r="BH65" s="340"/>
      <c r="BI65" s="297"/>
      <c r="BJ65" s="295"/>
      <c r="BK65" s="295"/>
      <c r="BL65" s="340"/>
      <c r="BM65" s="297"/>
      <c r="BN65" s="295"/>
      <c r="BO65" s="295"/>
      <c r="BP65" s="340"/>
      <c r="BQ65" s="297"/>
      <c r="BR65" s="295"/>
      <c r="BS65" s="295"/>
      <c r="BT65" s="340"/>
      <c r="BU65" s="297"/>
      <c r="BV65" s="295"/>
      <c r="BW65" s="295"/>
      <c r="BX65" s="340"/>
      <c r="BY65" s="412">
        <f>SUM(Rezultati!E65:BT65)</f>
        <v>1485</v>
      </c>
      <c r="BZ65" s="413">
        <f>COUNT(Rezultati!E65:BT65)</f>
        <v>8</v>
      </c>
      <c r="CA65" s="759">
        <f>SUM((Rezultati!BY65+Rezultati!BY66+Rezultati!BY67+Rezultati!BY68+Rezultati!BY69+Rezultati!BY70+Rezultati!BY71)/(Rezultati!BZ65+Rezultati!BZ66+Rezultati!BZ67+Rezultati!BZ68+Rezultati!BZ69+Rezultati!BZ70+Rezultati!BZ71))</f>
        <v>189.4375</v>
      </c>
      <c r="CB65" s="301">
        <f>(Rezultati!BY65/Rezultati!BZ65)-8</f>
        <v>177.625</v>
      </c>
      <c r="CC65" s="756" t="str">
        <f>A65</f>
        <v>SIB</v>
      </c>
      <c r="CD65" s="203" t="str">
        <f t="shared" si="0"/>
        <v>Tatjana Teļnova</v>
      </c>
      <c r="CE65" s="204"/>
      <c r="CF65" s="204"/>
      <c r="CG65" s="204"/>
      <c r="CH65" s="204"/>
      <c r="CI65" s="204"/>
      <c r="CJ65" s="204"/>
      <c r="CK65" s="204"/>
      <c r="CL65" s="204"/>
      <c r="CM65" s="205"/>
    </row>
    <row r="66" spans="1:91" ht="15">
      <c r="A66" s="426" t="s">
        <v>47</v>
      </c>
      <c r="B66" s="427" t="s">
        <v>105</v>
      </c>
      <c r="C66" s="234">
        <v>0</v>
      </c>
      <c r="D66" s="181">
        <f>Rezultati!C66*Rezultati!BZ66</f>
        <v>0</v>
      </c>
      <c r="E66" s="360">
        <v>232</v>
      </c>
      <c r="F66" s="319">
        <v>188</v>
      </c>
      <c r="G66" s="319">
        <v>144</v>
      </c>
      <c r="H66" s="361">
        <v>236</v>
      </c>
      <c r="I66" s="321"/>
      <c r="J66" s="221"/>
      <c r="K66" s="221"/>
      <c r="L66" s="322"/>
      <c r="M66" s="220">
        <v>168</v>
      </c>
      <c r="N66" s="221">
        <v>216</v>
      </c>
      <c r="O66" s="221">
        <v>186</v>
      </c>
      <c r="P66" s="222">
        <v>194</v>
      </c>
      <c r="Q66" s="321">
        <v>218</v>
      </c>
      <c r="R66" s="221">
        <v>194</v>
      </c>
      <c r="S66" s="221">
        <v>220</v>
      </c>
      <c r="T66" s="322">
        <v>215</v>
      </c>
      <c r="U66" s="220"/>
      <c r="V66" s="221"/>
      <c r="W66" s="221"/>
      <c r="X66" s="222"/>
      <c r="Y66" s="321"/>
      <c r="Z66" s="221"/>
      <c r="AA66" s="221"/>
      <c r="AB66" s="322"/>
      <c r="AC66" s="220"/>
      <c r="AD66" s="221"/>
      <c r="AE66" s="221"/>
      <c r="AF66" s="222"/>
      <c r="AG66" s="321">
        <v>172</v>
      </c>
      <c r="AH66" s="221">
        <v>163</v>
      </c>
      <c r="AI66" s="221">
        <v>257</v>
      </c>
      <c r="AJ66" s="322">
        <v>203</v>
      </c>
      <c r="AK66" s="758"/>
      <c r="AL66" s="758"/>
      <c r="AM66" s="758"/>
      <c r="AN66" s="758"/>
      <c r="AO66" s="314"/>
      <c r="AP66" s="315"/>
      <c r="AQ66" s="315"/>
      <c r="AR66" s="316"/>
      <c r="AS66" s="314"/>
      <c r="AT66" s="315"/>
      <c r="AU66" s="315"/>
      <c r="AV66" s="316"/>
      <c r="AW66" s="314"/>
      <c r="AX66" s="315"/>
      <c r="AY66" s="315"/>
      <c r="AZ66" s="316"/>
      <c r="BA66" s="314"/>
      <c r="BB66" s="315"/>
      <c r="BC66" s="315"/>
      <c r="BD66" s="316"/>
      <c r="BE66" s="314"/>
      <c r="BF66" s="315"/>
      <c r="BG66" s="315"/>
      <c r="BH66" s="316"/>
      <c r="BI66" s="314"/>
      <c r="BJ66" s="315"/>
      <c r="BK66" s="315"/>
      <c r="BL66" s="316"/>
      <c r="BM66" s="314"/>
      <c r="BN66" s="315"/>
      <c r="BO66" s="315"/>
      <c r="BP66" s="316"/>
      <c r="BQ66" s="314"/>
      <c r="BR66" s="315"/>
      <c r="BS66" s="315"/>
      <c r="BT66" s="316"/>
      <c r="BU66" s="314"/>
      <c r="BV66" s="315"/>
      <c r="BW66" s="315"/>
      <c r="BX66" s="316"/>
      <c r="BY66" s="415">
        <f>SUM(Rezultati!E66:BT66)</f>
        <v>3206</v>
      </c>
      <c r="BZ66" s="416">
        <f>COUNT(Rezultati!E66:BT66)</f>
        <v>16</v>
      </c>
      <c r="CA66" s="759"/>
      <c r="CB66" s="301">
        <f>(Rezultati!BY66/Rezultati!BZ66)</f>
        <v>200.375</v>
      </c>
      <c r="CC66" s="756"/>
      <c r="CD66" s="203" t="str">
        <f t="shared" si="0"/>
        <v>Nauris Zīds</v>
      </c>
      <c r="CE66" s="204"/>
      <c r="CF66" s="204"/>
      <c r="CG66" s="204"/>
      <c r="CH66" s="204"/>
      <c r="CI66" s="204"/>
      <c r="CJ66" s="204"/>
      <c r="CK66" s="204"/>
      <c r="CL66" s="204"/>
      <c r="CM66" s="205"/>
    </row>
    <row r="67" spans="1:91" ht="15">
      <c r="A67" s="426" t="s">
        <v>47</v>
      </c>
      <c r="B67" s="427" t="s">
        <v>106</v>
      </c>
      <c r="C67" s="234">
        <v>0</v>
      </c>
      <c r="D67" s="181">
        <f>Rezultati!C67*Rezultati!BZ67</f>
        <v>0</v>
      </c>
      <c r="E67" s="360">
        <v>173</v>
      </c>
      <c r="F67" s="319">
        <v>147</v>
      </c>
      <c r="G67" s="319">
        <v>149</v>
      </c>
      <c r="H67" s="361">
        <v>178</v>
      </c>
      <c r="I67" s="321"/>
      <c r="J67" s="221"/>
      <c r="K67" s="221"/>
      <c r="L67" s="322"/>
      <c r="M67" s="220">
        <v>201</v>
      </c>
      <c r="N67" s="221">
        <v>202</v>
      </c>
      <c r="O67" s="221">
        <v>149</v>
      </c>
      <c r="P67" s="222">
        <v>129</v>
      </c>
      <c r="Q67" s="321"/>
      <c r="R67" s="221"/>
      <c r="S67" s="221"/>
      <c r="T67" s="322"/>
      <c r="U67" s="220"/>
      <c r="V67" s="221"/>
      <c r="W67" s="221"/>
      <c r="X67" s="222"/>
      <c r="Y67" s="321"/>
      <c r="Z67" s="221"/>
      <c r="AA67" s="221"/>
      <c r="AB67" s="322"/>
      <c r="AC67" s="220"/>
      <c r="AD67" s="221"/>
      <c r="AE67" s="221"/>
      <c r="AF67" s="222"/>
      <c r="AG67" s="321">
        <v>212</v>
      </c>
      <c r="AH67" s="221">
        <v>138</v>
      </c>
      <c r="AI67" s="221">
        <v>201</v>
      </c>
      <c r="AJ67" s="322">
        <v>188</v>
      </c>
      <c r="AK67" s="758"/>
      <c r="AL67" s="758"/>
      <c r="AM67" s="758"/>
      <c r="AN67" s="758"/>
      <c r="AO67" s="314"/>
      <c r="AP67" s="315"/>
      <c r="AQ67" s="315"/>
      <c r="AR67" s="316"/>
      <c r="AS67" s="314"/>
      <c r="AT67" s="315"/>
      <c r="AU67" s="315"/>
      <c r="AV67" s="316"/>
      <c r="AW67" s="314"/>
      <c r="AX67" s="315"/>
      <c r="AY67" s="315"/>
      <c r="AZ67" s="316"/>
      <c r="BA67" s="314"/>
      <c r="BB67" s="315"/>
      <c r="BC67" s="315"/>
      <c r="BD67" s="316"/>
      <c r="BE67" s="314"/>
      <c r="BF67" s="315"/>
      <c r="BG67" s="315"/>
      <c r="BH67" s="316"/>
      <c r="BI67" s="314"/>
      <c r="BJ67" s="315"/>
      <c r="BK67" s="315"/>
      <c r="BL67" s="316"/>
      <c r="BM67" s="314"/>
      <c r="BN67" s="315"/>
      <c r="BO67" s="315"/>
      <c r="BP67" s="316"/>
      <c r="BQ67" s="314"/>
      <c r="BR67" s="315"/>
      <c r="BS67" s="315"/>
      <c r="BT67" s="316"/>
      <c r="BU67" s="314"/>
      <c r="BV67" s="315"/>
      <c r="BW67" s="315"/>
      <c r="BX67" s="316"/>
      <c r="BY67" s="415">
        <f>SUM(Rezultati!E67:BT67)</f>
        <v>2067</v>
      </c>
      <c r="BZ67" s="416">
        <f>COUNT(Rezultati!E67:BT67)</f>
        <v>12</v>
      </c>
      <c r="CA67" s="759"/>
      <c r="CB67" s="301">
        <f>(Rezultati!BY67/Rezultati!BZ67)</f>
        <v>172.25</v>
      </c>
      <c r="CC67" s="756"/>
      <c r="CD67" s="203" t="str">
        <f t="shared" si="0"/>
        <v>Artūrs Kaļiņins</v>
      </c>
      <c r="CE67" s="204"/>
      <c r="CF67" s="204"/>
      <c r="CG67" s="204"/>
      <c r="CH67" s="204"/>
      <c r="CI67" s="204"/>
      <c r="CJ67" s="204"/>
      <c r="CK67" s="204"/>
      <c r="CL67" s="204"/>
      <c r="CM67" s="205"/>
    </row>
    <row r="68" spans="1:91" ht="15">
      <c r="A68" s="426" t="s">
        <v>47</v>
      </c>
      <c r="B68" s="427" t="s">
        <v>107</v>
      </c>
      <c r="C68" s="234">
        <v>0</v>
      </c>
      <c r="D68" s="181">
        <f>Rezultati!C68*Rezultati!BZ68</f>
        <v>0</v>
      </c>
      <c r="E68" s="360"/>
      <c r="F68" s="319"/>
      <c r="G68" s="319"/>
      <c r="H68" s="361"/>
      <c r="I68" s="321"/>
      <c r="J68" s="221"/>
      <c r="K68" s="221"/>
      <c r="L68" s="322"/>
      <c r="M68" s="220"/>
      <c r="N68" s="221"/>
      <c r="O68" s="221"/>
      <c r="P68" s="222"/>
      <c r="Q68" s="321"/>
      <c r="R68" s="221"/>
      <c r="S68" s="221"/>
      <c r="T68" s="322"/>
      <c r="U68" s="220"/>
      <c r="V68" s="221"/>
      <c r="W68" s="221"/>
      <c r="X68" s="222"/>
      <c r="Y68" s="321"/>
      <c r="Z68" s="221"/>
      <c r="AA68" s="221"/>
      <c r="AB68" s="322"/>
      <c r="AC68" s="220"/>
      <c r="AD68" s="221"/>
      <c r="AE68" s="221"/>
      <c r="AF68" s="222"/>
      <c r="AG68" s="321"/>
      <c r="AH68" s="221"/>
      <c r="AI68" s="221"/>
      <c r="AJ68" s="322"/>
      <c r="AK68" s="758"/>
      <c r="AL68" s="758"/>
      <c r="AM68" s="758"/>
      <c r="AN68" s="758"/>
      <c r="AO68" s="314"/>
      <c r="AP68" s="315"/>
      <c r="AQ68" s="315"/>
      <c r="AR68" s="316"/>
      <c r="AS68" s="314"/>
      <c r="AT68" s="315"/>
      <c r="AU68" s="315"/>
      <c r="AV68" s="316"/>
      <c r="AW68" s="314"/>
      <c r="AX68" s="315"/>
      <c r="AY68" s="315"/>
      <c r="AZ68" s="316"/>
      <c r="BA68" s="314"/>
      <c r="BB68" s="315"/>
      <c r="BC68" s="315"/>
      <c r="BD68" s="316"/>
      <c r="BE68" s="314"/>
      <c r="BF68" s="315"/>
      <c r="BG68" s="315"/>
      <c r="BH68" s="316"/>
      <c r="BI68" s="314"/>
      <c r="BJ68" s="315"/>
      <c r="BK68" s="315"/>
      <c r="BL68" s="316"/>
      <c r="BM68" s="314"/>
      <c r="BN68" s="315"/>
      <c r="BO68" s="315"/>
      <c r="BP68" s="316"/>
      <c r="BQ68" s="314"/>
      <c r="BR68" s="315"/>
      <c r="BS68" s="315"/>
      <c r="BT68" s="316"/>
      <c r="BU68" s="314"/>
      <c r="BV68" s="315"/>
      <c r="BW68" s="315"/>
      <c r="BX68" s="316"/>
      <c r="BY68" s="415">
        <f>SUM(Rezultati!E68:BT68)</f>
        <v>0</v>
      </c>
      <c r="BZ68" s="416">
        <f>COUNT(Rezultati!E68:BT68)</f>
        <v>0</v>
      </c>
      <c r="CA68" s="759"/>
      <c r="CB68" s="301" t="e">
        <f>(Rezultati!BY68/Rezultati!BZ68)</f>
        <v>#DIV/0!</v>
      </c>
      <c r="CC68" s="756"/>
      <c r="CD68" s="203" t="str">
        <f t="shared" si="0"/>
        <v>Valentīns Ginko</v>
      </c>
      <c r="CE68" s="204"/>
      <c r="CF68" s="204"/>
      <c r="CG68" s="204"/>
      <c r="CH68" s="204"/>
      <c r="CI68" s="204"/>
      <c r="CJ68" s="204"/>
      <c r="CK68" s="204"/>
      <c r="CL68" s="204"/>
      <c r="CM68" s="205"/>
    </row>
    <row r="69" spans="1:91" ht="15">
      <c r="A69" s="426" t="s">
        <v>47</v>
      </c>
      <c r="B69" s="427" t="s">
        <v>108</v>
      </c>
      <c r="C69" s="234">
        <v>0</v>
      </c>
      <c r="D69" s="181">
        <f>Rezultati!C69*Rezultati!BZ69</f>
        <v>0</v>
      </c>
      <c r="E69" s="360"/>
      <c r="F69" s="319"/>
      <c r="G69" s="319"/>
      <c r="H69" s="361"/>
      <c r="I69" s="321"/>
      <c r="J69" s="221"/>
      <c r="K69" s="221"/>
      <c r="L69" s="322"/>
      <c r="M69" s="220">
        <v>171</v>
      </c>
      <c r="N69" s="221">
        <v>166</v>
      </c>
      <c r="O69" s="221">
        <v>181</v>
      </c>
      <c r="P69" s="222">
        <v>220</v>
      </c>
      <c r="Q69" s="321">
        <v>207</v>
      </c>
      <c r="R69" s="221">
        <v>149</v>
      </c>
      <c r="S69" s="221">
        <v>249</v>
      </c>
      <c r="T69" s="322">
        <v>207</v>
      </c>
      <c r="U69" s="220"/>
      <c r="V69" s="221"/>
      <c r="W69" s="221"/>
      <c r="X69" s="222"/>
      <c r="Y69" s="321"/>
      <c r="Z69" s="221"/>
      <c r="AA69" s="221"/>
      <c r="AB69" s="322"/>
      <c r="AC69" s="220"/>
      <c r="AD69" s="221"/>
      <c r="AE69" s="221"/>
      <c r="AF69" s="222"/>
      <c r="AG69" s="321">
        <v>171</v>
      </c>
      <c r="AH69" s="221">
        <v>178</v>
      </c>
      <c r="AI69" s="221">
        <v>234</v>
      </c>
      <c r="AJ69" s="322">
        <v>202</v>
      </c>
      <c r="AK69" s="758"/>
      <c r="AL69" s="758"/>
      <c r="AM69" s="758"/>
      <c r="AN69" s="758"/>
      <c r="AO69" s="314"/>
      <c r="AP69" s="315"/>
      <c r="AQ69" s="315"/>
      <c r="AR69" s="316"/>
      <c r="AS69" s="314"/>
      <c r="AT69" s="315"/>
      <c r="AU69" s="315"/>
      <c r="AV69" s="316"/>
      <c r="AW69" s="314"/>
      <c r="AX69" s="315"/>
      <c r="AY69" s="315"/>
      <c r="AZ69" s="316"/>
      <c r="BA69" s="314"/>
      <c r="BB69" s="315"/>
      <c r="BC69" s="315"/>
      <c r="BD69" s="316"/>
      <c r="BE69" s="314"/>
      <c r="BF69" s="315"/>
      <c r="BG69" s="315"/>
      <c r="BH69" s="316"/>
      <c r="BI69" s="314"/>
      <c r="BJ69" s="315"/>
      <c r="BK69" s="315"/>
      <c r="BL69" s="316"/>
      <c r="BM69" s="314"/>
      <c r="BN69" s="315"/>
      <c r="BO69" s="315"/>
      <c r="BP69" s="316"/>
      <c r="BQ69" s="314"/>
      <c r="BR69" s="315"/>
      <c r="BS69" s="315"/>
      <c r="BT69" s="316"/>
      <c r="BU69" s="314"/>
      <c r="BV69" s="315"/>
      <c r="BW69" s="315"/>
      <c r="BX69" s="316"/>
      <c r="BY69" s="415">
        <f>SUM(Rezultati!E69:BT69)</f>
        <v>2335</v>
      </c>
      <c r="BZ69" s="416">
        <f>COUNT(Rezultati!E69:BT69)</f>
        <v>12</v>
      </c>
      <c r="CA69" s="759"/>
      <c r="CB69" s="301">
        <f>(Rezultati!BY69/Rezultati!BZ69)</f>
        <v>194.58333333333334</v>
      </c>
      <c r="CC69" s="756"/>
      <c r="CD69" s="203" t="str">
        <f t="shared" si="0"/>
        <v>Elvijs Udo Dimpers</v>
      </c>
      <c r="CE69" s="204"/>
      <c r="CF69" s="204"/>
      <c r="CG69" s="204"/>
      <c r="CH69" s="204"/>
      <c r="CI69" s="204"/>
      <c r="CJ69" s="204"/>
      <c r="CK69" s="204"/>
      <c r="CL69" s="204"/>
      <c r="CM69" s="205"/>
    </row>
    <row r="70" spans="1:91" ht="15">
      <c r="A70" s="426" t="s">
        <v>47</v>
      </c>
      <c r="B70" s="427"/>
      <c r="C70" s="234">
        <v>0</v>
      </c>
      <c r="D70" s="181">
        <f>Rezultati!C70*Rezultati!BZ70</f>
        <v>0</v>
      </c>
      <c r="E70" s="360"/>
      <c r="F70" s="319"/>
      <c r="G70" s="319"/>
      <c r="H70" s="361"/>
      <c r="I70" s="321"/>
      <c r="J70" s="221"/>
      <c r="K70" s="221"/>
      <c r="L70" s="322"/>
      <c r="M70" s="220"/>
      <c r="N70" s="221"/>
      <c r="O70" s="221"/>
      <c r="P70" s="222"/>
      <c r="Q70" s="321"/>
      <c r="R70" s="221"/>
      <c r="S70" s="221"/>
      <c r="T70" s="322"/>
      <c r="U70" s="220"/>
      <c r="V70" s="221"/>
      <c r="W70" s="221"/>
      <c r="X70" s="222"/>
      <c r="Y70" s="321"/>
      <c r="Z70" s="221"/>
      <c r="AA70" s="221"/>
      <c r="AB70" s="322"/>
      <c r="AC70" s="220"/>
      <c r="AD70" s="221"/>
      <c r="AE70" s="221"/>
      <c r="AF70" s="222"/>
      <c r="AG70" s="321"/>
      <c r="AH70" s="221"/>
      <c r="AI70" s="221"/>
      <c r="AJ70" s="322"/>
      <c r="AK70" s="758"/>
      <c r="AL70" s="758"/>
      <c r="AM70" s="758"/>
      <c r="AN70" s="758"/>
      <c r="AO70" s="314"/>
      <c r="AP70" s="315"/>
      <c r="AQ70" s="315"/>
      <c r="AR70" s="316"/>
      <c r="AS70" s="314"/>
      <c r="AT70" s="315"/>
      <c r="AU70" s="315"/>
      <c r="AV70" s="316"/>
      <c r="AW70" s="314"/>
      <c r="AX70" s="315"/>
      <c r="AY70" s="315"/>
      <c r="AZ70" s="316"/>
      <c r="BA70" s="314"/>
      <c r="BB70" s="315"/>
      <c r="BC70" s="315"/>
      <c r="BD70" s="316"/>
      <c r="BE70" s="314"/>
      <c r="BF70" s="315"/>
      <c r="BG70" s="315"/>
      <c r="BH70" s="316"/>
      <c r="BI70" s="314"/>
      <c r="BJ70" s="315"/>
      <c r="BK70" s="315"/>
      <c r="BL70" s="316"/>
      <c r="BM70" s="314"/>
      <c r="BN70" s="315"/>
      <c r="BO70" s="315"/>
      <c r="BP70" s="316"/>
      <c r="BQ70" s="314"/>
      <c r="BR70" s="315"/>
      <c r="BS70" s="315"/>
      <c r="BT70" s="316"/>
      <c r="BU70" s="314"/>
      <c r="BV70" s="315"/>
      <c r="BW70" s="315"/>
      <c r="BX70" s="316"/>
      <c r="BY70" s="415">
        <f>SUM(Rezultati!E70:BT70)</f>
        <v>0</v>
      </c>
      <c r="BZ70" s="416">
        <f>COUNT(Rezultati!E70:BT70)</f>
        <v>0</v>
      </c>
      <c r="CA70" s="759"/>
      <c r="CB70" s="301" t="e">
        <f>(Rezultati!BY70/Rezultati!BZ70)</f>
        <v>#DIV/0!</v>
      </c>
      <c r="CC70" s="756"/>
      <c r="CD70" s="203">
        <f t="shared" si="0"/>
        <v>0</v>
      </c>
      <c r="CE70" s="204"/>
      <c r="CF70" s="204"/>
      <c r="CG70" s="204"/>
      <c r="CH70" s="204"/>
      <c r="CI70" s="204"/>
      <c r="CJ70" s="204"/>
      <c r="CK70" s="204"/>
      <c r="CL70" s="204"/>
      <c r="CM70" s="205"/>
    </row>
    <row r="71" spans="1:91" ht="15">
      <c r="A71" s="428" t="s">
        <v>47</v>
      </c>
      <c r="B71" s="429"/>
      <c r="C71" s="259">
        <v>0</v>
      </c>
      <c r="D71" s="260">
        <f>Rezultati!C71*Rezultati!BZ71</f>
        <v>0</v>
      </c>
      <c r="E71" s="430"/>
      <c r="F71" s="431"/>
      <c r="G71" s="431"/>
      <c r="H71" s="331"/>
      <c r="I71" s="352"/>
      <c r="J71" s="275"/>
      <c r="K71" s="275"/>
      <c r="L71" s="353"/>
      <c r="M71" s="274"/>
      <c r="N71" s="275"/>
      <c r="O71" s="275"/>
      <c r="P71" s="276"/>
      <c r="Q71" s="352"/>
      <c r="R71" s="275"/>
      <c r="S71" s="275"/>
      <c r="T71" s="353"/>
      <c r="U71" s="274"/>
      <c r="V71" s="275"/>
      <c r="W71" s="275"/>
      <c r="X71" s="276"/>
      <c r="Y71" s="352"/>
      <c r="Z71" s="275"/>
      <c r="AA71" s="275"/>
      <c r="AB71" s="353"/>
      <c r="AC71" s="274"/>
      <c r="AD71" s="275"/>
      <c r="AE71" s="275"/>
      <c r="AF71" s="276"/>
      <c r="AG71" s="352"/>
      <c r="AH71" s="275"/>
      <c r="AI71" s="275"/>
      <c r="AJ71" s="353"/>
      <c r="AK71" s="758"/>
      <c r="AL71" s="758"/>
      <c r="AM71" s="758"/>
      <c r="AN71" s="758"/>
      <c r="AO71" s="335"/>
      <c r="AP71" s="354"/>
      <c r="AQ71" s="354"/>
      <c r="AR71" s="356"/>
      <c r="AS71" s="335"/>
      <c r="AT71" s="354"/>
      <c r="AU71" s="354"/>
      <c r="AV71" s="356"/>
      <c r="AW71" s="335"/>
      <c r="AX71" s="354"/>
      <c r="AY71" s="354"/>
      <c r="AZ71" s="356"/>
      <c r="BA71" s="335"/>
      <c r="BB71" s="354"/>
      <c r="BC71" s="354"/>
      <c r="BD71" s="356"/>
      <c r="BE71" s="335"/>
      <c r="BF71" s="354"/>
      <c r="BG71" s="354"/>
      <c r="BH71" s="356"/>
      <c r="BI71" s="335"/>
      <c r="BJ71" s="354"/>
      <c r="BK71" s="354"/>
      <c r="BL71" s="356"/>
      <c r="BM71" s="335"/>
      <c r="BN71" s="354"/>
      <c r="BO71" s="354"/>
      <c r="BP71" s="356"/>
      <c r="BQ71" s="335"/>
      <c r="BR71" s="354"/>
      <c r="BS71" s="354"/>
      <c r="BT71" s="356"/>
      <c r="BU71" s="335"/>
      <c r="BV71" s="354"/>
      <c r="BW71" s="354"/>
      <c r="BX71" s="356"/>
      <c r="BY71" s="419">
        <f>SUM(Rezultati!E71:BT71)</f>
        <v>0</v>
      </c>
      <c r="BZ71" s="420">
        <f>COUNT(Rezultati!E71:BT71)</f>
        <v>0</v>
      </c>
      <c r="CA71" s="759"/>
      <c r="CB71" s="301" t="e">
        <f>(Rezultati!BY71/Rezultati!BZ71)</f>
        <v>#DIV/0!</v>
      </c>
      <c r="CC71" s="756"/>
      <c r="CD71" s="203">
        <f t="shared" si="0"/>
        <v>0</v>
      </c>
      <c r="CE71" s="204"/>
      <c r="CF71" s="204"/>
      <c r="CG71" s="204"/>
      <c r="CH71" s="204"/>
      <c r="CI71" s="204"/>
      <c r="CJ71" s="204"/>
      <c r="CK71" s="204"/>
      <c r="CL71" s="204"/>
      <c r="CM71" s="205"/>
    </row>
    <row r="72" spans="1:91" ht="15">
      <c r="A72" s="432" t="str">
        <f>Punkti!A32</f>
        <v>VissParBoulingu.lv</v>
      </c>
      <c r="B72" s="233" t="s">
        <v>109</v>
      </c>
      <c r="C72" s="208">
        <v>0</v>
      </c>
      <c r="D72" s="433">
        <f>Rezultati!C72*Rezultati!BZ72</f>
        <v>0</v>
      </c>
      <c r="E72" s="434"/>
      <c r="F72" s="435"/>
      <c r="G72" s="435"/>
      <c r="H72" s="436"/>
      <c r="I72" s="434"/>
      <c r="J72" s="435"/>
      <c r="K72" s="435"/>
      <c r="L72" s="436"/>
      <c r="M72" s="434"/>
      <c r="N72" s="435"/>
      <c r="O72" s="435"/>
      <c r="P72" s="436"/>
      <c r="Q72" s="434"/>
      <c r="R72" s="435"/>
      <c r="S72" s="435"/>
      <c r="T72" s="436"/>
      <c r="U72" s="434"/>
      <c r="V72" s="435"/>
      <c r="W72" s="435"/>
      <c r="X72" s="436"/>
      <c r="Y72" s="434"/>
      <c r="Z72" s="435"/>
      <c r="AA72" s="435"/>
      <c r="AB72" s="436"/>
      <c r="AC72" s="434"/>
      <c r="AD72" s="435"/>
      <c r="AE72" s="435"/>
      <c r="AF72" s="436"/>
      <c r="AG72" s="434"/>
      <c r="AH72" s="435"/>
      <c r="AI72" s="435"/>
      <c r="AJ72" s="436"/>
      <c r="AK72" s="434"/>
      <c r="AL72" s="435"/>
      <c r="AM72" s="435"/>
      <c r="AN72" s="436"/>
      <c r="AO72" s="437"/>
      <c r="AP72" s="438"/>
      <c r="AQ72" s="438"/>
      <c r="AR72" s="438"/>
      <c r="AS72" s="439"/>
      <c r="AT72" s="440"/>
      <c r="AU72" s="440"/>
      <c r="AV72" s="441"/>
      <c r="AW72" s="439"/>
      <c r="AX72" s="440"/>
      <c r="AY72" s="440"/>
      <c r="AZ72" s="441"/>
      <c r="BA72" s="439">
        <v>112</v>
      </c>
      <c r="BB72" s="440">
        <v>133</v>
      </c>
      <c r="BC72" s="440">
        <v>180</v>
      </c>
      <c r="BD72" s="441">
        <v>140</v>
      </c>
      <c r="BE72" s="439"/>
      <c r="BF72" s="440"/>
      <c r="BG72" s="440"/>
      <c r="BH72" s="441"/>
      <c r="BI72" s="439">
        <v>224</v>
      </c>
      <c r="BJ72" s="440">
        <v>197</v>
      </c>
      <c r="BK72" s="440">
        <v>202</v>
      </c>
      <c r="BL72" s="441">
        <v>230</v>
      </c>
      <c r="BM72" s="439"/>
      <c r="BN72" s="440"/>
      <c r="BO72" s="440"/>
      <c r="BP72" s="441"/>
      <c r="BQ72" s="439">
        <v>166</v>
      </c>
      <c r="BR72" s="440">
        <v>195</v>
      </c>
      <c r="BS72" s="440">
        <v>207</v>
      </c>
      <c r="BT72" s="441">
        <v>153</v>
      </c>
      <c r="BU72" s="439">
        <v>158</v>
      </c>
      <c r="BV72" s="440">
        <v>158</v>
      </c>
      <c r="BW72" s="440">
        <v>194</v>
      </c>
      <c r="BX72" s="442">
        <v>176</v>
      </c>
      <c r="BY72" s="443">
        <f>SUM(Rezultati!E72:BX72)</f>
        <v>2825</v>
      </c>
      <c r="BZ72" s="444">
        <f>COUNT(Rezultati!E72:BX72)</f>
        <v>16</v>
      </c>
      <c r="CA72" s="760">
        <f>SUM((Rezultati!BY72+Rezultati!BY73+Rezultati!BY74+Rezultati!BY75+Rezultati!BY76+Rezultati!BY77+Rezultati!BY78)/(Rezultati!BZ72+Rezultati!BZ73+Rezultati!BZ74+Rezultati!BZ75+Rezultati!BZ76+Rezultati!BZ77+Rezultati!BZ78))</f>
        <v>153.47916666666666</v>
      </c>
      <c r="CB72" s="445">
        <f>Rezultati!BY72/Rezultati!BZ72</f>
        <v>176.5625</v>
      </c>
      <c r="CC72" s="761" t="str">
        <f>AO2</f>
        <v>VissParBoulingu.lv</v>
      </c>
      <c r="CD72" s="203" t="str">
        <f t="shared" si="0"/>
        <v>Nikolajs Ļevikins</v>
      </c>
      <c r="CE72" s="204"/>
      <c r="CF72" s="204"/>
      <c r="CG72" s="204"/>
      <c r="CH72" s="204"/>
      <c r="CI72" s="204"/>
      <c r="CJ72" s="204"/>
      <c r="CK72" s="204"/>
      <c r="CL72" s="204"/>
      <c r="CM72" s="205"/>
    </row>
    <row r="73" spans="1:91" ht="15">
      <c r="A73" s="206" t="s">
        <v>49</v>
      </c>
      <c r="B73" s="233" t="s">
        <v>110</v>
      </c>
      <c r="C73" s="208">
        <v>0</v>
      </c>
      <c r="D73" s="209">
        <f>Rezultati!C73*Rezultati!BZ73</f>
        <v>0</v>
      </c>
      <c r="E73" s="434"/>
      <c r="F73" s="435"/>
      <c r="G73" s="435"/>
      <c r="H73" s="436"/>
      <c r="I73" s="434"/>
      <c r="J73" s="435"/>
      <c r="K73" s="435"/>
      <c r="L73" s="436"/>
      <c r="M73" s="434"/>
      <c r="N73" s="435"/>
      <c r="O73" s="435"/>
      <c r="P73" s="436"/>
      <c r="Q73" s="434"/>
      <c r="R73" s="435"/>
      <c r="S73" s="435"/>
      <c r="T73" s="436"/>
      <c r="U73" s="434"/>
      <c r="V73" s="435"/>
      <c r="W73" s="435"/>
      <c r="X73" s="436"/>
      <c r="Y73" s="434"/>
      <c r="Z73" s="435"/>
      <c r="AA73" s="435"/>
      <c r="AB73" s="436"/>
      <c r="AC73" s="434"/>
      <c r="AD73" s="435"/>
      <c r="AE73" s="435"/>
      <c r="AF73" s="436"/>
      <c r="AG73" s="434"/>
      <c r="AH73" s="435"/>
      <c r="AI73" s="435"/>
      <c r="AJ73" s="436"/>
      <c r="AK73" s="434"/>
      <c r="AL73" s="435"/>
      <c r="AM73" s="435"/>
      <c r="AN73" s="436"/>
      <c r="AO73" s="437"/>
      <c r="AP73" s="438"/>
      <c r="AQ73" s="438"/>
      <c r="AR73" s="438"/>
      <c r="AS73" s="439"/>
      <c r="AT73" s="440"/>
      <c r="AU73" s="440"/>
      <c r="AV73" s="441"/>
      <c r="AW73" s="439"/>
      <c r="AX73" s="440"/>
      <c r="AY73" s="440"/>
      <c r="AZ73" s="441"/>
      <c r="BA73" s="439">
        <v>135</v>
      </c>
      <c r="BB73" s="440">
        <v>103</v>
      </c>
      <c r="BC73" s="440">
        <v>122</v>
      </c>
      <c r="BD73" s="441">
        <v>122</v>
      </c>
      <c r="BE73" s="439"/>
      <c r="BF73" s="440"/>
      <c r="BG73" s="440"/>
      <c r="BH73" s="441"/>
      <c r="BI73" s="439">
        <v>128</v>
      </c>
      <c r="BJ73" s="440">
        <v>175</v>
      </c>
      <c r="BK73" s="440">
        <v>165</v>
      </c>
      <c r="BL73" s="441">
        <v>132</v>
      </c>
      <c r="BM73" s="439"/>
      <c r="BN73" s="440"/>
      <c r="BO73" s="440"/>
      <c r="BP73" s="441"/>
      <c r="BQ73" s="439">
        <v>112</v>
      </c>
      <c r="BR73" s="440">
        <v>129</v>
      </c>
      <c r="BS73" s="440">
        <v>141</v>
      </c>
      <c r="BT73" s="441">
        <v>130</v>
      </c>
      <c r="BU73" s="446">
        <v>119</v>
      </c>
      <c r="BV73" s="447">
        <v>141</v>
      </c>
      <c r="BW73" s="447">
        <v>154</v>
      </c>
      <c r="BX73" s="448">
        <v>148</v>
      </c>
      <c r="BY73" s="449">
        <f>SUM(Rezultati!E73:BX73)</f>
        <v>2156</v>
      </c>
      <c r="BZ73" s="201">
        <f>COUNT(Rezultati!E73:BX73)</f>
        <v>16</v>
      </c>
      <c r="CA73" s="760"/>
      <c r="CB73" s="301">
        <f>Rezultati!BY73/Rezultati!BZ73</f>
        <v>134.75</v>
      </c>
      <c r="CC73" s="761"/>
      <c r="CD73" s="203" t="str">
        <f t="shared" si="0"/>
        <v>Jevgenijs Kobiļuks</v>
      </c>
      <c r="CE73" s="204"/>
      <c r="CF73" s="204"/>
      <c r="CG73" s="204"/>
      <c r="CH73" s="204"/>
      <c r="CI73" s="204"/>
      <c r="CJ73" s="204"/>
      <c r="CK73" s="204"/>
      <c r="CL73" s="204"/>
      <c r="CM73" s="205"/>
    </row>
    <row r="74" spans="1:91" ht="15">
      <c r="A74" s="206" t="s">
        <v>49</v>
      </c>
      <c r="B74" s="233" t="s">
        <v>111</v>
      </c>
      <c r="C74" s="208">
        <v>0</v>
      </c>
      <c r="D74" s="209">
        <f>Rezultati!C74*Rezultati!BZ74</f>
        <v>0</v>
      </c>
      <c r="E74" s="434"/>
      <c r="F74" s="435"/>
      <c r="G74" s="435"/>
      <c r="H74" s="436"/>
      <c r="I74" s="434"/>
      <c r="J74" s="435"/>
      <c r="K74" s="435"/>
      <c r="L74" s="436"/>
      <c r="M74" s="434"/>
      <c r="N74" s="435"/>
      <c r="O74" s="435"/>
      <c r="P74" s="436"/>
      <c r="Q74" s="434"/>
      <c r="R74" s="435"/>
      <c r="S74" s="435"/>
      <c r="T74" s="436"/>
      <c r="U74" s="434"/>
      <c r="V74" s="435"/>
      <c r="W74" s="435"/>
      <c r="X74" s="436"/>
      <c r="Y74" s="434"/>
      <c r="Z74" s="435"/>
      <c r="AA74" s="435"/>
      <c r="AB74" s="436"/>
      <c r="AC74" s="434"/>
      <c r="AD74" s="435"/>
      <c r="AE74" s="435"/>
      <c r="AF74" s="436"/>
      <c r="AG74" s="434"/>
      <c r="AH74" s="435"/>
      <c r="AI74" s="435"/>
      <c r="AJ74" s="436"/>
      <c r="AK74" s="434"/>
      <c r="AL74" s="435"/>
      <c r="AM74" s="435"/>
      <c r="AN74" s="436"/>
      <c r="AO74" s="437"/>
      <c r="AP74" s="438"/>
      <c r="AQ74" s="438"/>
      <c r="AR74" s="438"/>
      <c r="AS74" s="446"/>
      <c r="AT74" s="447"/>
      <c r="AU74" s="447"/>
      <c r="AV74" s="450"/>
      <c r="AW74" s="446"/>
      <c r="AX74" s="447"/>
      <c r="AY74" s="447"/>
      <c r="AZ74" s="450"/>
      <c r="BA74" s="446">
        <v>103</v>
      </c>
      <c r="BB74" s="447">
        <v>148</v>
      </c>
      <c r="BC74" s="447">
        <v>157</v>
      </c>
      <c r="BD74" s="450">
        <v>128</v>
      </c>
      <c r="BE74" s="446"/>
      <c r="BF74" s="447"/>
      <c r="BG74" s="447"/>
      <c r="BH74" s="450"/>
      <c r="BI74" s="446">
        <v>161</v>
      </c>
      <c r="BJ74" s="447">
        <v>180</v>
      </c>
      <c r="BK74" s="447">
        <v>181</v>
      </c>
      <c r="BL74" s="450">
        <v>182</v>
      </c>
      <c r="BM74" s="446"/>
      <c r="BN74" s="447"/>
      <c r="BO74" s="447"/>
      <c r="BP74" s="450"/>
      <c r="BQ74" s="446">
        <v>161</v>
      </c>
      <c r="BR74" s="447">
        <v>148</v>
      </c>
      <c r="BS74" s="447">
        <v>169</v>
      </c>
      <c r="BT74" s="450">
        <v>134</v>
      </c>
      <c r="BU74" s="446">
        <v>112</v>
      </c>
      <c r="BV74" s="447">
        <v>125</v>
      </c>
      <c r="BW74" s="447">
        <v>153</v>
      </c>
      <c r="BX74" s="448">
        <v>144</v>
      </c>
      <c r="BY74" s="449">
        <f>SUM(Rezultati!E74:BX74)</f>
        <v>2386</v>
      </c>
      <c r="BZ74" s="201">
        <f>COUNT(Rezultati!E74:BX74)</f>
        <v>16</v>
      </c>
      <c r="CA74" s="760"/>
      <c r="CB74" s="301">
        <f>Rezultati!BY74/Rezultati!BZ74</f>
        <v>149.125</v>
      </c>
      <c r="CC74" s="761"/>
      <c r="CD74" s="203" t="str">
        <f t="shared" si="0"/>
        <v>Edgars Kobiļuks</v>
      </c>
      <c r="CE74" s="204"/>
      <c r="CF74" s="204"/>
      <c r="CG74" s="204"/>
      <c r="CH74" s="204"/>
      <c r="CI74" s="204"/>
      <c r="CJ74" s="204"/>
      <c r="CK74" s="204"/>
      <c r="CL74" s="204"/>
      <c r="CM74" s="205"/>
    </row>
    <row r="75" spans="1:91" ht="15">
      <c r="A75" s="206" t="s">
        <v>49</v>
      </c>
      <c r="B75" s="233" t="s">
        <v>112</v>
      </c>
      <c r="C75" s="208">
        <v>0</v>
      </c>
      <c r="D75" s="209">
        <f>Rezultati!C75*Rezultati!BZ75</f>
        <v>0</v>
      </c>
      <c r="E75" s="434"/>
      <c r="F75" s="435"/>
      <c r="G75" s="435"/>
      <c r="H75" s="436"/>
      <c r="I75" s="434"/>
      <c r="J75" s="435"/>
      <c r="K75" s="435"/>
      <c r="L75" s="436"/>
      <c r="M75" s="434"/>
      <c r="N75" s="435"/>
      <c r="O75" s="435"/>
      <c r="P75" s="436"/>
      <c r="Q75" s="434"/>
      <c r="R75" s="435"/>
      <c r="S75" s="435"/>
      <c r="T75" s="436"/>
      <c r="U75" s="434"/>
      <c r="V75" s="435"/>
      <c r="W75" s="435"/>
      <c r="X75" s="436"/>
      <c r="Y75" s="434"/>
      <c r="Z75" s="435"/>
      <c r="AA75" s="435"/>
      <c r="AB75" s="436"/>
      <c r="AC75" s="434"/>
      <c r="AD75" s="435"/>
      <c r="AE75" s="435"/>
      <c r="AF75" s="436"/>
      <c r="AG75" s="434"/>
      <c r="AH75" s="435"/>
      <c r="AI75" s="435"/>
      <c r="AJ75" s="436"/>
      <c r="AK75" s="434"/>
      <c r="AL75" s="435"/>
      <c r="AM75" s="435"/>
      <c r="AN75" s="436"/>
      <c r="AO75" s="437"/>
      <c r="AP75" s="438"/>
      <c r="AQ75" s="438"/>
      <c r="AR75" s="438"/>
      <c r="AS75" s="446"/>
      <c r="AT75" s="447"/>
      <c r="AU75" s="447"/>
      <c r="AV75" s="450"/>
      <c r="AW75" s="446"/>
      <c r="AX75" s="447"/>
      <c r="AY75" s="447"/>
      <c r="AZ75" s="450"/>
      <c r="BA75" s="446"/>
      <c r="BB75" s="447"/>
      <c r="BC75" s="447"/>
      <c r="BD75" s="450"/>
      <c r="BE75" s="446"/>
      <c r="BF75" s="447"/>
      <c r="BG75" s="447"/>
      <c r="BH75" s="450"/>
      <c r="BI75" s="446"/>
      <c r="BJ75" s="447"/>
      <c r="BK75" s="447"/>
      <c r="BL75" s="450"/>
      <c r="BM75" s="446"/>
      <c r="BN75" s="447"/>
      <c r="BO75" s="447"/>
      <c r="BP75" s="450"/>
      <c r="BQ75" s="446"/>
      <c r="BR75" s="447"/>
      <c r="BS75" s="447"/>
      <c r="BT75" s="450"/>
      <c r="BU75" s="446"/>
      <c r="BV75" s="447"/>
      <c r="BW75" s="447"/>
      <c r="BX75" s="448"/>
      <c r="BY75" s="449">
        <f>SUM(Rezultati!E75:BX75)</f>
        <v>0</v>
      </c>
      <c r="BZ75" s="201">
        <f>COUNT(Rezultati!E75:BX75)</f>
        <v>0</v>
      </c>
      <c r="CA75" s="760"/>
      <c r="CB75" s="301" t="e">
        <f>Rezultati!BY75/Rezultati!BZ75</f>
        <v>#DIV/0!</v>
      </c>
      <c r="CC75" s="761"/>
      <c r="CD75" s="203" t="str">
        <f t="shared" si="0"/>
        <v>Ilmars Elijas</v>
      </c>
      <c r="CE75" s="204"/>
      <c r="CF75" s="204"/>
      <c r="CG75" s="204"/>
      <c r="CH75" s="204"/>
      <c r="CI75" s="204"/>
      <c r="CJ75" s="204"/>
      <c r="CK75" s="204"/>
      <c r="CL75" s="204"/>
      <c r="CM75" s="205"/>
    </row>
    <row r="76" spans="1:91" ht="15">
      <c r="A76" s="232" t="s">
        <v>49</v>
      </c>
      <c r="B76" s="239"/>
      <c r="C76" s="256">
        <v>0</v>
      </c>
      <c r="D76" s="181">
        <f>Rezultati!C76*Rezultati!BZ76</f>
        <v>0</v>
      </c>
      <c r="E76" s="451"/>
      <c r="F76" s="452"/>
      <c r="G76" s="452"/>
      <c r="H76" s="453"/>
      <c r="I76" s="451"/>
      <c r="J76" s="452"/>
      <c r="K76" s="452"/>
      <c r="L76" s="453"/>
      <c r="M76" s="451"/>
      <c r="N76" s="452"/>
      <c r="O76" s="452"/>
      <c r="P76" s="453"/>
      <c r="Q76" s="451"/>
      <c r="R76" s="452"/>
      <c r="S76" s="452"/>
      <c r="T76" s="453"/>
      <c r="U76" s="451"/>
      <c r="V76" s="452"/>
      <c r="W76" s="452"/>
      <c r="X76" s="453"/>
      <c r="Y76" s="451"/>
      <c r="Z76" s="452"/>
      <c r="AA76" s="452"/>
      <c r="AB76" s="453"/>
      <c r="AC76" s="451"/>
      <c r="AD76" s="452"/>
      <c r="AE76" s="452"/>
      <c r="AF76" s="453"/>
      <c r="AG76" s="451"/>
      <c r="AH76" s="452"/>
      <c r="AI76" s="452"/>
      <c r="AJ76" s="453"/>
      <c r="AK76" s="451"/>
      <c r="AL76" s="452"/>
      <c r="AM76" s="452"/>
      <c r="AN76" s="453"/>
      <c r="AO76" s="437"/>
      <c r="AP76" s="438"/>
      <c r="AQ76" s="438"/>
      <c r="AR76" s="438"/>
      <c r="AS76" s="446"/>
      <c r="AT76" s="447"/>
      <c r="AU76" s="447"/>
      <c r="AV76" s="450"/>
      <c r="AW76" s="446"/>
      <c r="AX76" s="447"/>
      <c r="AY76" s="447"/>
      <c r="AZ76" s="450"/>
      <c r="BA76" s="446"/>
      <c r="BB76" s="447"/>
      <c r="BC76" s="447"/>
      <c r="BD76" s="450"/>
      <c r="BE76" s="446"/>
      <c r="BF76" s="447"/>
      <c r="BG76" s="447"/>
      <c r="BH76" s="450"/>
      <c r="BI76" s="446"/>
      <c r="BJ76" s="447"/>
      <c r="BK76" s="447"/>
      <c r="BL76" s="450"/>
      <c r="BM76" s="446"/>
      <c r="BN76" s="447"/>
      <c r="BO76" s="447"/>
      <c r="BP76" s="450"/>
      <c r="BQ76" s="446"/>
      <c r="BR76" s="447"/>
      <c r="BS76" s="447"/>
      <c r="BT76" s="450"/>
      <c r="BU76" s="446"/>
      <c r="BV76" s="447"/>
      <c r="BW76" s="447"/>
      <c r="BX76" s="448"/>
      <c r="BY76" s="449">
        <f>SUM(Rezultati!E76:BX76)</f>
        <v>0</v>
      </c>
      <c r="BZ76" s="201">
        <f>COUNT(Rezultati!E76:BX76)</f>
        <v>0</v>
      </c>
      <c r="CA76" s="760"/>
      <c r="CB76" s="301" t="e">
        <f>Rezultati!BY76/Rezultati!BZ76</f>
        <v>#DIV/0!</v>
      </c>
      <c r="CC76" s="761"/>
      <c r="CD76" s="203">
        <f t="shared" si="0"/>
        <v>0</v>
      </c>
      <c r="CE76" s="204"/>
      <c r="CF76" s="204"/>
      <c r="CG76" s="204"/>
      <c r="CH76" s="204"/>
      <c r="CI76" s="204"/>
      <c r="CJ76" s="204"/>
      <c r="CK76" s="204"/>
      <c r="CL76" s="204"/>
      <c r="CM76" s="205"/>
    </row>
    <row r="77" spans="1:91" ht="15">
      <c r="A77" s="232" t="s">
        <v>49</v>
      </c>
      <c r="B77" s="239"/>
      <c r="C77" s="256">
        <v>0</v>
      </c>
      <c r="D77" s="181">
        <f>Rezultati!C77*Rezultati!BZ77</f>
        <v>0</v>
      </c>
      <c r="E77" s="451"/>
      <c r="F77" s="452"/>
      <c r="G77" s="452"/>
      <c r="H77" s="453"/>
      <c r="I77" s="451"/>
      <c r="J77" s="452"/>
      <c r="K77" s="452"/>
      <c r="L77" s="453"/>
      <c r="M77" s="451"/>
      <c r="N77" s="452"/>
      <c r="O77" s="452"/>
      <c r="P77" s="453"/>
      <c r="Q77" s="451"/>
      <c r="R77" s="452"/>
      <c r="S77" s="452"/>
      <c r="T77" s="453"/>
      <c r="U77" s="451"/>
      <c r="V77" s="452"/>
      <c r="W77" s="452"/>
      <c r="X77" s="453"/>
      <c r="Y77" s="451"/>
      <c r="Z77" s="452"/>
      <c r="AA77" s="452"/>
      <c r="AB77" s="453"/>
      <c r="AC77" s="451"/>
      <c r="AD77" s="452"/>
      <c r="AE77" s="452"/>
      <c r="AF77" s="453"/>
      <c r="AG77" s="451"/>
      <c r="AH77" s="452"/>
      <c r="AI77" s="452"/>
      <c r="AJ77" s="453"/>
      <c r="AK77" s="451"/>
      <c r="AL77" s="452"/>
      <c r="AM77" s="452"/>
      <c r="AN77" s="453"/>
      <c r="AO77" s="437"/>
      <c r="AP77" s="438"/>
      <c r="AQ77" s="438"/>
      <c r="AR77" s="438"/>
      <c r="AS77" s="446"/>
      <c r="AT77" s="447"/>
      <c r="AU77" s="447"/>
      <c r="AV77" s="450"/>
      <c r="AW77" s="446"/>
      <c r="AX77" s="447"/>
      <c r="AY77" s="447"/>
      <c r="AZ77" s="450"/>
      <c r="BA77" s="446"/>
      <c r="BB77" s="447"/>
      <c r="BC77" s="447"/>
      <c r="BD77" s="450"/>
      <c r="BE77" s="446"/>
      <c r="BF77" s="447"/>
      <c r="BG77" s="447"/>
      <c r="BH77" s="450"/>
      <c r="BI77" s="446"/>
      <c r="BJ77" s="447"/>
      <c r="BK77" s="447"/>
      <c r="BL77" s="450"/>
      <c r="BM77" s="446"/>
      <c r="BN77" s="447"/>
      <c r="BO77" s="447"/>
      <c r="BP77" s="450"/>
      <c r="BQ77" s="446"/>
      <c r="BR77" s="447"/>
      <c r="BS77" s="447"/>
      <c r="BT77" s="450"/>
      <c r="BU77" s="446"/>
      <c r="BV77" s="447"/>
      <c r="BW77" s="447"/>
      <c r="BX77" s="448"/>
      <c r="BY77" s="449">
        <f>SUM(Rezultati!E77:BX77)</f>
        <v>0</v>
      </c>
      <c r="BZ77" s="201">
        <f>COUNT(Rezultati!E77:BX77)</f>
        <v>0</v>
      </c>
      <c r="CA77" s="760"/>
      <c r="CB77" s="301" t="e">
        <f>Rezultati!BY77/Rezultati!BZ77</f>
        <v>#DIV/0!</v>
      </c>
      <c r="CC77" s="761"/>
      <c r="CD77" s="203">
        <f t="shared" si="0"/>
        <v>0</v>
      </c>
      <c r="CE77" s="204"/>
      <c r="CF77" s="204"/>
      <c r="CG77" s="204"/>
      <c r="CH77" s="204"/>
      <c r="CI77" s="204"/>
      <c r="CJ77" s="204"/>
      <c r="CK77" s="204"/>
      <c r="CL77" s="204"/>
      <c r="CM77" s="205"/>
    </row>
    <row r="78" spans="1:91" ht="15">
      <c r="A78" s="232" t="s">
        <v>49</v>
      </c>
      <c r="B78" s="325"/>
      <c r="C78" s="259">
        <v>0</v>
      </c>
      <c r="D78" s="260">
        <f>Rezultati!C78*Rezultati!BZ78</f>
        <v>0</v>
      </c>
      <c r="E78" s="454"/>
      <c r="F78" s="455"/>
      <c r="G78" s="455"/>
      <c r="H78" s="456"/>
      <c r="I78" s="454"/>
      <c r="J78" s="455"/>
      <c r="K78" s="455"/>
      <c r="L78" s="456"/>
      <c r="M78" s="454"/>
      <c r="N78" s="455"/>
      <c r="O78" s="455"/>
      <c r="P78" s="456"/>
      <c r="Q78" s="454"/>
      <c r="R78" s="455"/>
      <c r="S78" s="455"/>
      <c r="T78" s="456"/>
      <c r="U78" s="454"/>
      <c r="V78" s="455"/>
      <c r="W78" s="455"/>
      <c r="X78" s="456"/>
      <c r="Y78" s="454"/>
      <c r="Z78" s="455"/>
      <c r="AA78" s="455"/>
      <c r="AB78" s="456"/>
      <c r="AC78" s="454"/>
      <c r="AD78" s="455"/>
      <c r="AE78" s="455"/>
      <c r="AF78" s="456"/>
      <c r="AG78" s="454"/>
      <c r="AH78" s="455"/>
      <c r="AI78" s="455"/>
      <c r="AJ78" s="456"/>
      <c r="AK78" s="454"/>
      <c r="AL78" s="455"/>
      <c r="AM78" s="455"/>
      <c r="AN78" s="456"/>
      <c r="AO78" s="457"/>
      <c r="AP78" s="458"/>
      <c r="AQ78" s="458"/>
      <c r="AR78" s="458"/>
      <c r="AS78" s="459"/>
      <c r="AT78" s="460"/>
      <c r="AU78" s="460"/>
      <c r="AV78" s="461"/>
      <c r="AW78" s="459"/>
      <c r="AX78" s="460"/>
      <c r="AY78" s="460"/>
      <c r="AZ78" s="461"/>
      <c r="BA78" s="459"/>
      <c r="BB78" s="460"/>
      <c r="BC78" s="460"/>
      <c r="BD78" s="461"/>
      <c r="BE78" s="459"/>
      <c r="BF78" s="460"/>
      <c r="BG78" s="460"/>
      <c r="BH78" s="461"/>
      <c r="BI78" s="459"/>
      <c r="BJ78" s="460"/>
      <c r="BK78" s="460"/>
      <c r="BL78" s="461"/>
      <c r="BM78" s="459"/>
      <c r="BN78" s="460"/>
      <c r="BO78" s="460"/>
      <c r="BP78" s="461"/>
      <c r="BQ78" s="459"/>
      <c r="BR78" s="460"/>
      <c r="BS78" s="460"/>
      <c r="BT78" s="461"/>
      <c r="BU78" s="462"/>
      <c r="BV78" s="463"/>
      <c r="BW78" s="463"/>
      <c r="BX78" s="464"/>
      <c r="BY78" s="465">
        <f>SUM(Rezultati!E78:BX78)</f>
        <v>0</v>
      </c>
      <c r="BZ78" s="466">
        <f>COUNT(Rezultati!E78:BX78)</f>
        <v>0</v>
      </c>
      <c r="CA78" s="760"/>
      <c r="CB78" s="301" t="e">
        <f>Rezultati!BY78/Rezultati!BZ78</f>
        <v>#DIV/0!</v>
      </c>
      <c r="CC78" s="761"/>
      <c r="CD78" s="203">
        <f t="shared" si="0"/>
        <v>0</v>
      </c>
      <c r="CE78" s="204"/>
      <c r="CF78" s="204"/>
      <c r="CG78" s="204"/>
      <c r="CH78" s="204"/>
      <c r="CI78" s="204"/>
      <c r="CJ78" s="204"/>
      <c r="CK78" s="204"/>
      <c r="CL78" s="204"/>
      <c r="CM78" s="205"/>
    </row>
    <row r="79" spans="1:91" ht="15">
      <c r="A79" s="364" t="str">
        <f>Punkti!A35</f>
        <v>JBP</v>
      </c>
      <c r="B79" s="365" t="s">
        <v>113</v>
      </c>
      <c r="C79" s="366">
        <v>8</v>
      </c>
      <c r="D79" s="367">
        <f>Rezultati!C79*Rezultati!BZ79</f>
        <v>0</v>
      </c>
      <c r="E79" s="467"/>
      <c r="F79" s="468"/>
      <c r="G79" s="468"/>
      <c r="H79" s="469"/>
      <c r="I79" s="467"/>
      <c r="J79" s="468"/>
      <c r="K79" s="468"/>
      <c r="L79" s="469"/>
      <c r="M79" s="467"/>
      <c r="N79" s="468"/>
      <c r="O79" s="468"/>
      <c r="P79" s="469"/>
      <c r="Q79" s="467"/>
      <c r="R79" s="468"/>
      <c r="S79" s="468"/>
      <c r="T79" s="469"/>
      <c r="U79" s="467"/>
      <c r="V79" s="468"/>
      <c r="W79" s="468"/>
      <c r="X79" s="469"/>
      <c r="Y79" s="467"/>
      <c r="Z79" s="468"/>
      <c r="AA79" s="468"/>
      <c r="AB79" s="469"/>
      <c r="AC79" s="467"/>
      <c r="AD79" s="468"/>
      <c r="AE79" s="468"/>
      <c r="AF79" s="469"/>
      <c r="AG79" s="467"/>
      <c r="AH79" s="468"/>
      <c r="AI79" s="468"/>
      <c r="AJ79" s="469"/>
      <c r="AK79" s="467"/>
      <c r="AL79" s="468"/>
      <c r="AM79" s="468"/>
      <c r="AN79" s="469"/>
      <c r="AO79" s="470"/>
      <c r="AP79" s="471"/>
      <c r="AQ79" s="471"/>
      <c r="AR79" s="472"/>
      <c r="AS79" s="437"/>
      <c r="AT79" s="438"/>
      <c r="AU79" s="438"/>
      <c r="AV79" s="438"/>
      <c r="AW79" s="470"/>
      <c r="AX79" s="471"/>
      <c r="AY79" s="471"/>
      <c r="AZ79" s="472"/>
      <c r="BA79" s="470"/>
      <c r="BB79" s="471"/>
      <c r="BC79" s="471"/>
      <c r="BD79" s="472"/>
      <c r="BE79" s="470"/>
      <c r="BF79" s="471"/>
      <c r="BG79" s="471"/>
      <c r="BH79" s="472"/>
      <c r="BI79" s="470"/>
      <c r="BJ79" s="471"/>
      <c r="BK79" s="471"/>
      <c r="BL79" s="472"/>
      <c r="BM79" s="470"/>
      <c r="BN79" s="471"/>
      <c r="BO79" s="471"/>
      <c r="BP79" s="472"/>
      <c r="BQ79" s="470"/>
      <c r="BR79" s="471"/>
      <c r="BS79" s="471"/>
      <c r="BT79" s="472"/>
      <c r="BU79" s="470"/>
      <c r="BV79" s="471"/>
      <c r="BW79" s="471"/>
      <c r="BX79" s="473"/>
      <c r="BY79" s="200">
        <f>SUM(Rezultati!E79:BX79)</f>
        <v>0</v>
      </c>
      <c r="BZ79" s="201">
        <f>COUNT(Rezultati!E79:BX79)</f>
        <v>0</v>
      </c>
      <c r="CA79" s="755">
        <f>SUM((Rezultati!BY79+Rezultati!BY80+Rezultati!BY81+Rezultati!BY82+Rezultati!BY83+Rezultati!BY84+Rezultati!BY85)/(Rezultati!BZ79+Rezultati!BZ80+Rezultati!BZ81+Rezultati!BZ82+Rezultati!BZ83+Rezultati!BZ84+Rezultati!BZ85))</f>
        <v>155.875</v>
      </c>
      <c r="CB79" s="301" t="e">
        <f>Rezultati!BY79/Rezultati!BZ79-8</f>
        <v>#DIV/0!</v>
      </c>
      <c r="CC79" s="756" t="str">
        <f>AS2</f>
        <v>JBP</v>
      </c>
      <c r="CD79" s="203" t="str">
        <f t="shared" si="0"/>
        <v>Julija Moreneca</v>
      </c>
      <c r="CE79" s="204"/>
      <c r="CF79" s="204"/>
      <c r="CG79" s="204"/>
      <c r="CH79" s="204"/>
      <c r="CI79" s="204"/>
      <c r="CJ79" s="204"/>
      <c r="CK79" s="204"/>
      <c r="CL79" s="204"/>
      <c r="CM79" s="205"/>
    </row>
    <row r="80" spans="1:91" ht="15">
      <c r="A80" s="235" t="s">
        <v>50</v>
      </c>
      <c r="B80" s="317" t="s">
        <v>114</v>
      </c>
      <c r="C80" s="237">
        <v>8</v>
      </c>
      <c r="D80" s="238">
        <f>Rezultati!C80*Rezultati!BZ80</f>
        <v>128</v>
      </c>
      <c r="E80" s="434"/>
      <c r="F80" s="435"/>
      <c r="G80" s="435"/>
      <c r="H80" s="436"/>
      <c r="I80" s="434"/>
      <c r="J80" s="435"/>
      <c r="K80" s="435"/>
      <c r="L80" s="436"/>
      <c r="M80" s="434"/>
      <c r="N80" s="435"/>
      <c r="O80" s="435"/>
      <c r="P80" s="436"/>
      <c r="Q80" s="434"/>
      <c r="R80" s="435"/>
      <c r="S80" s="435"/>
      <c r="T80" s="436"/>
      <c r="U80" s="434"/>
      <c r="V80" s="435"/>
      <c r="W80" s="435"/>
      <c r="X80" s="436"/>
      <c r="Y80" s="434"/>
      <c r="Z80" s="435"/>
      <c r="AA80" s="435"/>
      <c r="AB80" s="436"/>
      <c r="AC80" s="434"/>
      <c r="AD80" s="435"/>
      <c r="AE80" s="435"/>
      <c r="AF80" s="436"/>
      <c r="AG80" s="434"/>
      <c r="AH80" s="435"/>
      <c r="AI80" s="435"/>
      <c r="AJ80" s="436"/>
      <c r="AK80" s="434"/>
      <c r="AL80" s="435"/>
      <c r="AM80" s="435"/>
      <c r="AN80" s="436"/>
      <c r="AO80" s="439"/>
      <c r="AP80" s="440"/>
      <c r="AQ80" s="440"/>
      <c r="AR80" s="441"/>
      <c r="AS80" s="437"/>
      <c r="AT80" s="438"/>
      <c r="AU80" s="438"/>
      <c r="AV80" s="438"/>
      <c r="AW80" s="439">
        <v>153</v>
      </c>
      <c r="AX80" s="440">
        <v>165</v>
      </c>
      <c r="AY80" s="440">
        <v>143</v>
      </c>
      <c r="AZ80" s="441">
        <v>168</v>
      </c>
      <c r="BA80" s="439"/>
      <c r="BB80" s="440"/>
      <c r="BC80" s="440"/>
      <c r="BD80" s="441"/>
      <c r="BE80" s="439"/>
      <c r="BF80" s="440"/>
      <c r="BG80" s="440"/>
      <c r="BH80" s="441"/>
      <c r="BI80" s="439"/>
      <c r="BJ80" s="440"/>
      <c r="BK80" s="440"/>
      <c r="BL80" s="441"/>
      <c r="BM80" s="439">
        <v>104</v>
      </c>
      <c r="BN80" s="440">
        <v>99</v>
      </c>
      <c r="BO80" s="440">
        <v>138</v>
      </c>
      <c r="BP80" s="441">
        <v>159</v>
      </c>
      <c r="BQ80" s="439">
        <v>166</v>
      </c>
      <c r="BR80" s="440">
        <v>156</v>
      </c>
      <c r="BS80" s="440">
        <v>170</v>
      </c>
      <c r="BT80" s="441">
        <v>154</v>
      </c>
      <c r="BU80" s="446">
        <v>103</v>
      </c>
      <c r="BV80" s="447">
        <v>177</v>
      </c>
      <c r="BW80" s="447">
        <v>133</v>
      </c>
      <c r="BX80" s="448">
        <v>138</v>
      </c>
      <c r="BY80" s="200">
        <f>SUM(Rezultati!E80:BX80)</f>
        <v>2326</v>
      </c>
      <c r="BZ80" s="201">
        <f>COUNT(Rezultati!E80:BX80)</f>
        <v>16</v>
      </c>
      <c r="CA80" s="755"/>
      <c r="CB80" s="301">
        <f>Rezultati!BY80/Rezultati!BZ80-8</f>
        <v>137.375</v>
      </c>
      <c r="CC80" s="756"/>
      <c r="CD80" s="203" t="str">
        <f t="shared" si="0"/>
        <v>Irina Bokuma</v>
      </c>
      <c r="CE80" s="204"/>
      <c r="CF80" s="204"/>
      <c r="CG80" s="204"/>
      <c r="CH80" s="204"/>
      <c r="CI80" s="204"/>
      <c r="CJ80" s="204"/>
      <c r="CK80" s="204"/>
      <c r="CL80" s="204"/>
      <c r="CM80" s="205"/>
    </row>
    <row r="81" spans="1:91" ht="15">
      <c r="A81" s="206" t="s">
        <v>50</v>
      </c>
      <c r="B81" s="207" t="s">
        <v>115</v>
      </c>
      <c r="C81" s="240">
        <v>0</v>
      </c>
      <c r="D81" s="209">
        <f>Rezultati!C81*Rezultati!BZ81</f>
        <v>0</v>
      </c>
      <c r="E81" s="434"/>
      <c r="F81" s="435"/>
      <c r="G81" s="435"/>
      <c r="H81" s="436"/>
      <c r="I81" s="434"/>
      <c r="J81" s="435"/>
      <c r="K81" s="435"/>
      <c r="L81" s="436"/>
      <c r="M81" s="434"/>
      <c r="N81" s="435"/>
      <c r="O81" s="435"/>
      <c r="P81" s="436"/>
      <c r="Q81" s="434"/>
      <c r="R81" s="435"/>
      <c r="S81" s="435"/>
      <c r="T81" s="436"/>
      <c r="U81" s="434"/>
      <c r="V81" s="435"/>
      <c r="W81" s="435"/>
      <c r="X81" s="436"/>
      <c r="Y81" s="434"/>
      <c r="Z81" s="435"/>
      <c r="AA81" s="435"/>
      <c r="AB81" s="436"/>
      <c r="AC81" s="434"/>
      <c r="AD81" s="435"/>
      <c r="AE81" s="435"/>
      <c r="AF81" s="436"/>
      <c r="AG81" s="434"/>
      <c r="AH81" s="435"/>
      <c r="AI81" s="435"/>
      <c r="AJ81" s="436"/>
      <c r="AK81" s="434"/>
      <c r="AL81" s="435"/>
      <c r="AM81" s="435"/>
      <c r="AN81" s="436"/>
      <c r="AO81" s="446"/>
      <c r="AP81" s="447"/>
      <c r="AQ81" s="447"/>
      <c r="AR81" s="450"/>
      <c r="AS81" s="437"/>
      <c r="AT81" s="438"/>
      <c r="AU81" s="438"/>
      <c r="AV81" s="438"/>
      <c r="AW81" s="446">
        <v>174</v>
      </c>
      <c r="AX81" s="447">
        <v>139</v>
      </c>
      <c r="AY81" s="447">
        <v>136</v>
      </c>
      <c r="AZ81" s="450">
        <v>132</v>
      </c>
      <c r="BA81" s="446"/>
      <c r="BB81" s="447"/>
      <c r="BC81" s="447"/>
      <c r="BD81" s="450"/>
      <c r="BE81" s="446"/>
      <c r="BF81" s="447"/>
      <c r="BG81" s="447"/>
      <c r="BH81" s="450"/>
      <c r="BI81" s="446"/>
      <c r="BJ81" s="447"/>
      <c r="BK81" s="447"/>
      <c r="BL81" s="450"/>
      <c r="BM81" s="446">
        <v>169</v>
      </c>
      <c r="BN81" s="447">
        <v>130</v>
      </c>
      <c r="BO81" s="447">
        <v>150</v>
      </c>
      <c r="BP81" s="450">
        <v>123</v>
      </c>
      <c r="BQ81" s="446">
        <v>140</v>
      </c>
      <c r="BR81" s="447">
        <v>168</v>
      </c>
      <c r="BS81" s="447">
        <v>192</v>
      </c>
      <c r="BT81" s="450">
        <v>147</v>
      </c>
      <c r="BU81" s="446">
        <v>156</v>
      </c>
      <c r="BV81" s="447">
        <v>130</v>
      </c>
      <c r="BW81" s="447">
        <v>107</v>
      </c>
      <c r="BX81" s="448">
        <v>148</v>
      </c>
      <c r="BY81" s="200">
        <f>SUM(Rezultati!E81:BX81)</f>
        <v>2341</v>
      </c>
      <c r="BZ81" s="201">
        <f>COUNT(Rezultati!E81:BX81)</f>
        <v>16</v>
      </c>
      <c r="CA81" s="755"/>
      <c r="CB81" s="301">
        <f>Rezultati!BY81/Rezultati!BZ81</f>
        <v>146.3125</v>
      </c>
      <c r="CC81" s="756"/>
      <c r="CD81" s="203" t="str">
        <f t="shared" si="0"/>
        <v>Jurijs Bokums</v>
      </c>
      <c r="CE81" s="204"/>
      <c r="CF81" s="204"/>
      <c r="CG81" s="204"/>
      <c r="CH81" s="204"/>
      <c r="CI81" s="204"/>
      <c r="CJ81" s="204"/>
      <c r="CK81" s="204"/>
      <c r="CL81" s="204"/>
      <c r="CM81" s="205"/>
    </row>
    <row r="82" spans="1:91" ht="15">
      <c r="A82" s="232" t="s">
        <v>50</v>
      </c>
      <c r="B82" s="239" t="s">
        <v>92</v>
      </c>
      <c r="C82" s="474">
        <v>0</v>
      </c>
      <c r="D82" s="475">
        <f>Rezultati!C82*Rezultati!BZ82</f>
        <v>0</v>
      </c>
      <c r="E82" s="434"/>
      <c r="F82" s="435"/>
      <c r="G82" s="435"/>
      <c r="H82" s="436"/>
      <c r="I82" s="434"/>
      <c r="J82" s="435"/>
      <c r="K82" s="435"/>
      <c r="L82" s="436"/>
      <c r="M82" s="434"/>
      <c r="N82" s="435"/>
      <c r="O82" s="435"/>
      <c r="P82" s="436"/>
      <c r="Q82" s="434"/>
      <c r="R82" s="435"/>
      <c r="S82" s="435"/>
      <c r="T82" s="436"/>
      <c r="U82" s="434"/>
      <c r="V82" s="435"/>
      <c r="W82" s="435"/>
      <c r="X82" s="436"/>
      <c r="Y82" s="434"/>
      <c r="Z82" s="435"/>
      <c r="AA82" s="435"/>
      <c r="AB82" s="436"/>
      <c r="AC82" s="434"/>
      <c r="AD82" s="435"/>
      <c r="AE82" s="435"/>
      <c r="AF82" s="436"/>
      <c r="AG82" s="434"/>
      <c r="AH82" s="435"/>
      <c r="AI82" s="435"/>
      <c r="AJ82" s="436"/>
      <c r="AK82" s="434"/>
      <c r="AL82" s="435"/>
      <c r="AM82" s="435"/>
      <c r="AN82" s="436"/>
      <c r="AO82" s="446"/>
      <c r="AP82" s="447"/>
      <c r="AQ82" s="447"/>
      <c r="AR82" s="450"/>
      <c r="AS82" s="437"/>
      <c r="AT82" s="438"/>
      <c r="AU82" s="438"/>
      <c r="AV82" s="438"/>
      <c r="AW82" s="446"/>
      <c r="AX82" s="447"/>
      <c r="AY82" s="447"/>
      <c r="AZ82" s="450"/>
      <c r="BA82" s="446"/>
      <c r="BB82" s="447"/>
      <c r="BC82" s="447"/>
      <c r="BD82" s="450"/>
      <c r="BE82" s="446"/>
      <c r="BF82" s="447"/>
      <c r="BG82" s="447"/>
      <c r="BH82" s="450"/>
      <c r="BI82" s="446"/>
      <c r="BJ82" s="447"/>
      <c r="BK82" s="447"/>
      <c r="BL82" s="450"/>
      <c r="BM82" s="446"/>
      <c r="BN82" s="447"/>
      <c r="BO82" s="447"/>
      <c r="BP82" s="450"/>
      <c r="BQ82" s="446"/>
      <c r="BR82" s="447"/>
      <c r="BS82" s="447"/>
      <c r="BT82" s="450"/>
      <c r="BU82" s="446"/>
      <c r="BV82" s="447"/>
      <c r="BW82" s="447"/>
      <c r="BX82" s="448"/>
      <c r="BY82" s="200">
        <f>SUM(Rezultati!E82:BX82)</f>
        <v>0</v>
      </c>
      <c r="BZ82" s="201">
        <f>COUNT(Rezultati!E82:BX82)</f>
        <v>0</v>
      </c>
      <c r="CA82" s="755"/>
      <c r="CB82" s="301" t="e">
        <f>Rezultati!BY82/Rezultati!BZ82</f>
        <v>#DIV/0!</v>
      </c>
      <c r="CC82" s="756"/>
      <c r="CD82" s="203" t="str">
        <f t="shared" si="0"/>
        <v>Kristaps Laucis</v>
      </c>
      <c r="CE82" s="204"/>
      <c r="CF82" s="204"/>
      <c r="CG82" s="204"/>
      <c r="CH82" s="204"/>
      <c r="CI82" s="204"/>
      <c r="CJ82" s="204"/>
      <c r="CK82" s="204"/>
      <c r="CL82" s="204"/>
      <c r="CM82" s="205"/>
    </row>
    <row r="83" spans="1:91" ht="15">
      <c r="A83" s="232" t="s">
        <v>50</v>
      </c>
      <c r="B83" s="239" t="s">
        <v>116</v>
      </c>
      <c r="C83" s="474">
        <v>0</v>
      </c>
      <c r="D83" s="475">
        <f>Rezultati!C83*Rezultati!BZ83</f>
        <v>0</v>
      </c>
      <c r="E83" s="451"/>
      <c r="F83" s="452"/>
      <c r="G83" s="452"/>
      <c r="H83" s="453"/>
      <c r="I83" s="451"/>
      <c r="J83" s="452"/>
      <c r="K83" s="452"/>
      <c r="L83" s="453"/>
      <c r="M83" s="451"/>
      <c r="N83" s="452"/>
      <c r="O83" s="452"/>
      <c r="P83" s="453"/>
      <c r="Q83" s="451"/>
      <c r="R83" s="452"/>
      <c r="S83" s="452"/>
      <c r="T83" s="453"/>
      <c r="U83" s="451"/>
      <c r="V83" s="452"/>
      <c r="W83" s="452"/>
      <c r="X83" s="453"/>
      <c r="Y83" s="451"/>
      <c r="Z83" s="452"/>
      <c r="AA83" s="452"/>
      <c r="AB83" s="453"/>
      <c r="AC83" s="451"/>
      <c r="AD83" s="452"/>
      <c r="AE83" s="452"/>
      <c r="AF83" s="453"/>
      <c r="AG83" s="451"/>
      <c r="AH83" s="452"/>
      <c r="AI83" s="452"/>
      <c r="AJ83" s="453"/>
      <c r="AK83" s="451"/>
      <c r="AL83" s="452"/>
      <c r="AM83" s="452"/>
      <c r="AN83" s="453"/>
      <c r="AO83" s="446"/>
      <c r="AP83" s="447"/>
      <c r="AQ83" s="447"/>
      <c r="AR83" s="450"/>
      <c r="AS83" s="437"/>
      <c r="AT83" s="438"/>
      <c r="AU83" s="438"/>
      <c r="AV83" s="438"/>
      <c r="AW83" s="446">
        <v>221</v>
      </c>
      <c r="AX83" s="447">
        <v>153</v>
      </c>
      <c r="AY83" s="447">
        <v>122</v>
      </c>
      <c r="AZ83" s="450">
        <v>167</v>
      </c>
      <c r="BA83" s="446"/>
      <c r="BB83" s="447"/>
      <c r="BC83" s="447"/>
      <c r="BD83" s="450"/>
      <c r="BE83" s="446"/>
      <c r="BF83" s="447"/>
      <c r="BG83" s="447"/>
      <c r="BH83" s="450"/>
      <c r="BI83" s="446"/>
      <c r="BJ83" s="447"/>
      <c r="BK83" s="447"/>
      <c r="BL83" s="450"/>
      <c r="BM83" s="446"/>
      <c r="BN83" s="447"/>
      <c r="BO83" s="447"/>
      <c r="BP83" s="450"/>
      <c r="BQ83" s="446">
        <v>161</v>
      </c>
      <c r="BR83" s="447">
        <v>181</v>
      </c>
      <c r="BS83" s="447">
        <v>179</v>
      </c>
      <c r="BT83" s="450">
        <v>186</v>
      </c>
      <c r="BU83" s="446"/>
      <c r="BV83" s="447"/>
      <c r="BW83" s="447"/>
      <c r="BX83" s="448"/>
      <c r="BY83" s="200">
        <f>SUM(Rezultati!E83:BX83)</f>
        <v>1370</v>
      </c>
      <c r="BZ83" s="201">
        <f>COUNT(Rezultati!E83:BX83)</f>
        <v>8</v>
      </c>
      <c r="CA83" s="755"/>
      <c r="CB83" s="301">
        <f>Rezultati!BY83/Rezultati!BZ83</f>
        <v>171.25</v>
      </c>
      <c r="CC83" s="756"/>
      <c r="CD83" s="203" t="str">
        <f t="shared" si="0"/>
        <v>Nikita Bobrovs</v>
      </c>
      <c r="CE83" s="204"/>
      <c r="CF83" s="204"/>
      <c r="CG83" s="204"/>
      <c r="CH83" s="204"/>
      <c r="CI83" s="204"/>
      <c r="CJ83" s="204"/>
      <c r="CK83" s="204"/>
      <c r="CL83" s="204"/>
      <c r="CM83" s="205"/>
    </row>
    <row r="84" spans="1:91" ht="15">
      <c r="A84" s="232" t="s">
        <v>50</v>
      </c>
      <c r="B84" s="239" t="s">
        <v>79</v>
      </c>
      <c r="C84" s="474">
        <v>0</v>
      </c>
      <c r="D84" s="475">
        <f>Rezultati!C84*Rezultati!BZ84</f>
        <v>0</v>
      </c>
      <c r="E84" s="451"/>
      <c r="F84" s="452"/>
      <c r="G84" s="452"/>
      <c r="H84" s="453"/>
      <c r="I84" s="451"/>
      <c r="J84" s="452"/>
      <c r="K84" s="452"/>
      <c r="L84" s="453"/>
      <c r="M84" s="451"/>
      <c r="N84" s="452"/>
      <c r="O84" s="452"/>
      <c r="P84" s="453"/>
      <c r="Q84" s="451"/>
      <c r="R84" s="452"/>
      <c r="S84" s="452"/>
      <c r="T84" s="453"/>
      <c r="U84" s="451"/>
      <c r="V84" s="452"/>
      <c r="W84" s="452"/>
      <c r="X84" s="453"/>
      <c r="Y84" s="451"/>
      <c r="Z84" s="452"/>
      <c r="AA84" s="452"/>
      <c r="AB84" s="453"/>
      <c r="AC84" s="451"/>
      <c r="AD84" s="452"/>
      <c r="AE84" s="452"/>
      <c r="AF84" s="453"/>
      <c r="AG84" s="451"/>
      <c r="AH84" s="452"/>
      <c r="AI84" s="452"/>
      <c r="AJ84" s="453"/>
      <c r="AK84" s="451"/>
      <c r="AL84" s="452"/>
      <c r="AM84" s="452"/>
      <c r="AN84" s="453"/>
      <c r="AO84" s="446"/>
      <c r="AP84" s="447"/>
      <c r="AQ84" s="447"/>
      <c r="AR84" s="450"/>
      <c r="AS84" s="437"/>
      <c r="AT84" s="438"/>
      <c r="AU84" s="438"/>
      <c r="AV84" s="438"/>
      <c r="AW84" s="446"/>
      <c r="AX84" s="447"/>
      <c r="AY84" s="447"/>
      <c r="AZ84" s="450"/>
      <c r="BA84" s="446"/>
      <c r="BB84" s="447"/>
      <c r="BC84" s="447"/>
      <c r="BD84" s="450"/>
      <c r="BE84" s="446"/>
      <c r="BF84" s="447"/>
      <c r="BG84" s="447"/>
      <c r="BH84" s="450"/>
      <c r="BI84" s="446"/>
      <c r="BJ84" s="447"/>
      <c r="BK84" s="447"/>
      <c r="BL84" s="450"/>
      <c r="BM84" s="446">
        <v>178</v>
      </c>
      <c r="BN84" s="447">
        <v>190</v>
      </c>
      <c r="BO84" s="447">
        <v>198</v>
      </c>
      <c r="BP84" s="450">
        <v>175</v>
      </c>
      <c r="BQ84" s="446"/>
      <c r="BR84" s="447"/>
      <c r="BS84" s="447"/>
      <c r="BT84" s="450"/>
      <c r="BU84" s="446">
        <v>184</v>
      </c>
      <c r="BV84" s="447">
        <v>165</v>
      </c>
      <c r="BW84" s="447">
        <v>199</v>
      </c>
      <c r="BX84" s="448">
        <v>156</v>
      </c>
      <c r="BY84" s="200">
        <f>SUM(Rezultati!E84:BX84)</f>
        <v>1445</v>
      </c>
      <c r="BZ84" s="201">
        <f>COUNT(Rezultati!E84:BX84)</f>
        <v>8</v>
      </c>
      <c r="CA84" s="755"/>
      <c r="CB84" s="301">
        <f>(Rezultati!BY84/Rezultati!BZ84)</f>
        <v>180.625</v>
      </c>
      <c r="CC84" s="756"/>
      <c r="CD84" s="203" t="str">
        <f t="shared" si="0"/>
        <v>Pieacinātajs spēlētājs</v>
      </c>
      <c r="CE84" s="204"/>
      <c r="CF84" s="204"/>
      <c r="CG84" s="204"/>
      <c r="CH84" s="204"/>
      <c r="CI84" s="204"/>
      <c r="CJ84" s="204"/>
      <c r="CK84" s="204"/>
      <c r="CL84" s="204"/>
      <c r="CM84" s="205"/>
    </row>
    <row r="85" spans="1:91" ht="15">
      <c r="A85" s="326" t="s">
        <v>50</v>
      </c>
      <c r="B85" s="327"/>
      <c r="C85" s="476">
        <v>0</v>
      </c>
      <c r="D85" s="477">
        <f>Rezultati!C85*Rezultati!BZ85</f>
        <v>0</v>
      </c>
      <c r="E85" s="454"/>
      <c r="F85" s="455"/>
      <c r="G85" s="455"/>
      <c r="H85" s="456"/>
      <c r="I85" s="454"/>
      <c r="J85" s="455"/>
      <c r="K85" s="455"/>
      <c r="L85" s="456"/>
      <c r="M85" s="454"/>
      <c r="N85" s="455"/>
      <c r="O85" s="455"/>
      <c r="P85" s="456"/>
      <c r="Q85" s="454"/>
      <c r="R85" s="455"/>
      <c r="S85" s="455"/>
      <c r="T85" s="456"/>
      <c r="U85" s="454"/>
      <c r="V85" s="455"/>
      <c r="W85" s="455"/>
      <c r="X85" s="456"/>
      <c r="Y85" s="454"/>
      <c r="Z85" s="455"/>
      <c r="AA85" s="455"/>
      <c r="AB85" s="456"/>
      <c r="AC85" s="454"/>
      <c r="AD85" s="455"/>
      <c r="AE85" s="455"/>
      <c r="AF85" s="456"/>
      <c r="AG85" s="454"/>
      <c r="AH85" s="455"/>
      <c r="AI85" s="455"/>
      <c r="AJ85" s="456"/>
      <c r="AK85" s="454"/>
      <c r="AL85" s="455"/>
      <c r="AM85" s="455"/>
      <c r="AN85" s="456"/>
      <c r="AO85" s="459"/>
      <c r="AP85" s="460"/>
      <c r="AQ85" s="460"/>
      <c r="AR85" s="461"/>
      <c r="AS85" s="457"/>
      <c r="AT85" s="458"/>
      <c r="AU85" s="458"/>
      <c r="AV85" s="458"/>
      <c r="AW85" s="459"/>
      <c r="AX85" s="460"/>
      <c r="AY85" s="460"/>
      <c r="AZ85" s="461"/>
      <c r="BA85" s="459"/>
      <c r="BB85" s="460"/>
      <c r="BC85" s="460"/>
      <c r="BD85" s="461"/>
      <c r="BE85" s="459"/>
      <c r="BF85" s="460"/>
      <c r="BG85" s="460"/>
      <c r="BH85" s="461"/>
      <c r="BI85" s="459"/>
      <c r="BJ85" s="460"/>
      <c r="BK85" s="460"/>
      <c r="BL85" s="461"/>
      <c r="BM85" s="459"/>
      <c r="BN85" s="460"/>
      <c r="BO85" s="460"/>
      <c r="BP85" s="461"/>
      <c r="BQ85" s="459"/>
      <c r="BR85" s="460"/>
      <c r="BS85" s="460"/>
      <c r="BT85" s="461"/>
      <c r="BU85" s="459"/>
      <c r="BV85" s="460"/>
      <c r="BW85" s="460"/>
      <c r="BX85" s="478"/>
      <c r="BY85" s="479">
        <f>SUM(Rezultati!E85:BX85)</f>
        <v>0</v>
      </c>
      <c r="BZ85" s="480">
        <f>COUNT(Rezultati!E85:BX85)</f>
        <v>0</v>
      </c>
      <c r="CA85" s="755"/>
      <c r="CB85" s="301" t="e">
        <f>Rezultati!BY85/Rezultati!BZ85</f>
        <v>#DIV/0!</v>
      </c>
      <c r="CC85" s="756"/>
      <c r="CD85" s="203">
        <f t="shared" si="0"/>
        <v>0</v>
      </c>
      <c r="CE85" s="204"/>
      <c r="CF85" s="204"/>
      <c r="CG85" s="204"/>
      <c r="CH85" s="204"/>
      <c r="CI85" s="204"/>
      <c r="CJ85" s="204"/>
      <c r="CK85" s="204"/>
      <c r="CL85" s="204"/>
      <c r="CM85" s="205"/>
    </row>
    <row r="86" spans="1:91" ht="15">
      <c r="A86" s="364" t="str">
        <f>Punkti!A38</f>
        <v>Wii sports resort</v>
      </c>
      <c r="B86" s="365"/>
      <c r="C86" s="366">
        <v>8</v>
      </c>
      <c r="D86" s="367">
        <f>Rezultati!C86*Rezultati!BZ86</f>
        <v>0</v>
      </c>
      <c r="E86" s="467"/>
      <c r="F86" s="468"/>
      <c r="G86" s="468"/>
      <c r="H86" s="469"/>
      <c r="I86" s="467"/>
      <c r="J86" s="468"/>
      <c r="K86" s="468"/>
      <c r="L86" s="469"/>
      <c r="M86" s="467"/>
      <c r="N86" s="468"/>
      <c r="O86" s="468"/>
      <c r="P86" s="469"/>
      <c r="Q86" s="467"/>
      <c r="R86" s="468"/>
      <c r="S86" s="468"/>
      <c r="T86" s="469"/>
      <c r="U86" s="467"/>
      <c r="V86" s="468"/>
      <c r="W86" s="468"/>
      <c r="X86" s="469"/>
      <c r="Y86" s="467"/>
      <c r="Z86" s="468"/>
      <c r="AA86" s="468"/>
      <c r="AB86" s="469"/>
      <c r="AC86" s="467"/>
      <c r="AD86" s="468"/>
      <c r="AE86" s="468"/>
      <c r="AF86" s="469"/>
      <c r="AG86" s="467"/>
      <c r="AH86" s="468"/>
      <c r="AI86" s="468"/>
      <c r="AJ86" s="469"/>
      <c r="AK86" s="467"/>
      <c r="AL86" s="468"/>
      <c r="AM86" s="468"/>
      <c r="AN86" s="469"/>
      <c r="AO86" s="470"/>
      <c r="AP86" s="471"/>
      <c r="AQ86" s="471"/>
      <c r="AR86" s="472"/>
      <c r="AS86" s="470"/>
      <c r="AT86" s="471"/>
      <c r="AU86" s="471"/>
      <c r="AV86" s="472"/>
      <c r="AW86" s="437"/>
      <c r="AX86" s="438"/>
      <c r="AY86" s="438"/>
      <c r="AZ86" s="438"/>
      <c r="BA86" s="470"/>
      <c r="BB86" s="471"/>
      <c r="BC86" s="471"/>
      <c r="BD86" s="472"/>
      <c r="BE86" s="470"/>
      <c r="BF86" s="471"/>
      <c r="BG86" s="471"/>
      <c r="BH86" s="472"/>
      <c r="BI86" s="470"/>
      <c r="BJ86" s="471"/>
      <c r="BK86" s="471"/>
      <c r="BL86" s="472"/>
      <c r="BM86" s="470"/>
      <c r="BN86" s="471"/>
      <c r="BO86" s="471"/>
      <c r="BP86" s="472"/>
      <c r="BQ86" s="470"/>
      <c r="BR86" s="471"/>
      <c r="BS86" s="471"/>
      <c r="BT86" s="472"/>
      <c r="BU86" s="439"/>
      <c r="BV86" s="440"/>
      <c r="BW86" s="440"/>
      <c r="BX86" s="442"/>
      <c r="BY86" s="443">
        <f>SUM(Rezultati!E86:BX86)</f>
        <v>0</v>
      </c>
      <c r="BZ86" s="444">
        <f>COUNT(Rezultati!E86:BX86)</f>
        <v>0</v>
      </c>
      <c r="CA86" s="755">
        <f>SUM((Rezultati!BY86+Rezultati!BY87+Rezultati!BY88+Rezultati!BY89+Rezultati!BY90+Rezultati!BY91+Rezultati!BY92)/(Rezultati!BZ86+Rezultati!BZ87+Rezultati!BZ88+Rezultati!BZ89+Rezultati!BZ90+Rezultati!BZ91+Rezultati!BZ92))</f>
        <v>128.22916666666666</v>
      </c>
      <c r="CB86" s="301" t="e">
        <f>Rezultati!BY86/Rezultati!BZ86-8</f>
        <v>#DIV/0!</v>
      </c>
      <c r="CC86" s="756" t="str">
        <f>AW2</f>
        <v>Wii sports resort</v>
      </c>
      <c r="CD86" s="203">
        <f t="shared" si="0"/>
        <v>0</v>
      </c>
      <c r="CE86" s="204"/>
      <c r="CF86" s="204"/>
      <c r="CG86" s="204"/>
      <c r="CH86" s="204"/>
      <c r="CI86" s="204"/>
      <c r="CJ86" s="204"/>
      <c r="CK86" s="204"/>
      <c r="CL86" s="204"/>
      <c r="CM86" s="205"/>
    </row>
    <row r="87" spans="1:91" ht="15">
      <c r="A87" s="235" t="s">
        <v>51</v>
      </c>
      <c r="B87" s="236"/>
      <c r="C87" s="302">
        <v>8</v>
      </c>
      <c r="D87" s="238">
        <f>Rezultati!C87*Rezultati!BZ87</f>
        <v>0</v>
      </c>
      <c r="E87" s="434"/>
      <c r="F87" s="435"/>
      <c r="G87" s="435"/>
      <c r="H87" s="436"/>
      <c r="I87" s="434"/>
      <c r="J87" s="435"/>
      <c r="K87" s="435"/>
      <c r="L87" s="436"/>
      <c r="M87" s="434"/>
      <c r="N87" s="435"/>
      <c r="O87" s="435"/>
      <c r="P87" s="436"/>
      <c r="Q87" s="434"/>
      <c r="R87" s="435"/>
      <c r="S87" s="435"/>
      <c r="T87" s="436"/>
      <c r="U87" s="434"/>
      <c r="V87" s="435"/>
      <c r="W87" s="435"/>
      <c r="X87" s="436"/>
      <c r="Y87" s="434"/>
      <c r="Z87" s="435"/>
      <c r="AA87" s="435"/>
      <c r="AB87" s="436"/>
      <c r="AC87" s="434"/>
      <c r="AD87" s="435"/>
      <c r="AE87" s="435"/>
      <c r="AF87" s="436"/>
      <c r="AG87" s="434"/>
      <c r="AH87" s="435"/>
      <c r="AI87" s="435"/>
      <c r="AJ87" s="436"/>
      <c r="AK87" s="434"/>
      <c r="AL87" s="435"/>
      <c r="AM87" s="435"/>
      <c r="AN87" s="436"/>
      <c r="AO87" s="439"/>
      <c r="AP87" s="440"/>
      <c r="AQ87" s="440"/>
      <c r="AR87" s="441"/>
      <c r="AS87" s="439"/>
      <c r="AT87" s="440"/>
      <c r="AU87" s="440"/>
      <c r="AV87" s="441"/>
      <c r="AW87" s="437"/>
      <c r="AX87" s="438"/>
      <c r="AY87" s="438"/>
      <c r="AZ87" s="438"/>
      <c r="BA87" s="439"/>
      <c r="BB87" s="440"/>
      <c r="BC87" s="440"/>
      <c r="BD87" s="441"/>
      <c r="BE87" s="439"/>
      <c r="BF87" s="440"/>
      <c r="BG87" s="440"/>
      <c r="BH87" s="441"/>
      <c r="BI87" s="439"/>
      <c r="BJ87" s="440"/>
      <c r="BK87" s="440"/>
      <c r="BL87" s="441"/>
      <c r="BM87" s="439"/>
      <c r="BN87" s="440"/>
      <c r="BO87" s="440"/>
      <c r="BP87" s="441"/>
      <c r="BQ87" s="439"/>
      <c r="BR87" s="440"/>
      <c r="BS87" s="440"/>
      <c r="BT87" s="441"/>
      <c r="BU87" s="446"/>
      <c r="BV87" s="447"/>
      <c r="BW87" s="447"/>
      <c r="BX87" s="448"/>
      <c r="BY87" s="449">
        <f>SUM(Rezultati!E87:BX87)</f>
        <v>0</v>
      </c>
      <c r="BZ87" s="201">
        <f>COUNT(Rezultati!E87:BX87)</f>
        <v>0</v>
      </c>
      <c r="CA87" s="755"/>
      <c r="CB87" s="301" t="e">
        <f>Rezultati!BY87/Rezultati!BZ87-8</f>
        <v>#DIV/0!</v>
      </c>
      <c r="CC87" s="756"/>
      <c r="CD87" s="203">
        <f t="shared" si="0"/>
        <v>0</v>
      </c>
      <c r="CE87" s="204"/>
      <c r="CF87" s="204"/>
      <c r="CG87" s="204"/>
      <c r="CH87" s="204"/>
      <c r="CI87" s="204"/>
      <c r="CJ87" s="204"/>
      <c r="CK87" s="204"/>
      <c r="CL87" s="204"/>
      <c r="CM87" s="205"/>
    </row>
    <row r="88" spans="1:91" ht="15">
      <c r="A88" s="232" t="s">
        <v>51</v>
      </c>
      <c r="B88" s="239" t="s">
        <v>117</v>
      </c>
      <c r="C88" s="256">
        <v>0</v>
      </c>
      <c r="D88" s="181">
        <f>Rezultati!C88*Rezultati!BZ88</f>
        <v>0</v>
      </c>
      <c r="E88" s="434"/>
      <c r="F88" s="435"/>
      <c r="G88" s="435"/>
      <c r="H88" s="436"/>
      <c r="I88" s="434"/>
      <c r="J88" s="435"/>
      <c r="K88" s="435"/>
      <c r="L88" s="436"/>
      <c r="M88" s="434"/>
      <c r="N88" s="435"/>
      <c r="O88" s="435"/>
      <c r="P88" s="436"/>
      <c r="Q88" s="434"/>
      <c r="R88" s="435"/>
      <c r="S88" s="435"/>
      <c r="T88" s="436"/>
      <c r="U88" s="434"/>
      <c r="V88" s="435"/>
      <c r="W88" s="435"/>
      <c r="X88" s="436"/>
      <c r="Y88" s="434"/>
      <c r="Z88" s="435"/>
      <c r="AA88" s="435"/>
      <c r="AB88" s="436"/>
      <c r="AC88" s="434"/>
      <c r="AD88" s="435"/>
      <c r="AE88" s="435"/>
      <c r="AF88" s="436"/>
      <c r="AG88" s="434"/>
      <c r="AH88" s="435"/>
      <c r="AI88" s="435"/>
      <c r="AJ88" s="436"/>
      <c r="AK88" s="434"/>
      <c r="AL88" s="435"/>
      <c r="AM88" s="435"/>
      <c r="AN88" s="436"/>
      <c r="AO88" s="446"/>
      <c r="AP88" s="447"/>
      <c r="AQ88" s="447"/>
      <c r="AR88" s="450"/>
      <c r="AS88" s="446">
        <v>96</v>
      </c>
      <c r="AT88" s="447"/>
      <c r="AU88" s="447">
        <v>106</v>
      </c>
      <c r="AV88" s="450"/>
      <c r="AW88" s="437"/>
      <c r="AX88" s="438"/>
      <c r="AY88" s="438"/>
      <c r="AZ88" s="438"/>
      <c r="BA88" s="446"/>
      <c r="BB88" s="447"/>
      <c r="BC88" s="447"/>
      <c r="BD88" s="450"/>
      <c r="BE88" s="446"/>
      <c r="BF88" s="447"/>
      <c r="BG88" s="447"/>
      <c r="BH88" s="450"/>
      <c r="BI88" s="446"/>
      <c r="BJ88" s="447"/>
      <c r="BK88" s="447"/>
      <c r="BL88" s="450"/>
      <c r="BM88" s="446"/>
      <c r="BN88" s="447"/>
      <c r="BO88" s="447"/>
      <c r="BP88" s="450"/>
      <c r="BQ88" s="446">
        <v>146</v>
      </c>
      <c r="BR88" s="447">
        <v>157</v>
      </c>
      <c r="BS88" s="447">
        <v>139</v>
      </c>
      <c r="BT88" s="450"/>
      <c r="BU88" s="446"/>
      <c r="BV88" s="447"/>
      <c r="BW88" s="447"/>
      <c r="BX88" s="448"/>
      <c r="BY88" s="449">
        <f>SUM(Rezultati!E88:BX88)</f>
        <v>644</v>
      </c>
      <c r="BZ88" s="201">
        <f>COUNT(Rezultati!E88:BX88)</f>
        <v>5</v>
      </c>
      <c r="CA88" s="755"/>
      <c r="CB88" s="301">
        <f>Rezultati!BY88/Rezultati!BZ88</f>
        <v>128.8</v>
      </c>
      <c r="CC88" s="756"/>
      <c r="CD88" s="203" t="str">
        <f t="shared" si="0"/>
        <v>Raivis Tilga</v>
      </c>
      <c r="CE88" s="204"/>
      <c r="CF88" s="204"/>
      <c r="CG88" s="204"/>
      <c r="CH88" s="204"/>
      <c r="CI88" s="204"/>
      <c r="CJ88" s="204"/>
      <c r="CK88" s="204"/>
      <c r="CL88" s="204"/>
      <c r="CM88" s="205"/>
    </row>
    <row r="89" spans="1:91" ht="15">
      <c r="A89" s="232" t="s">
        <v>51</v>
      </c>
      <c r="B89" s="339" t="s">
        <v>118</v>
      </c>
      <c r="C89" s="256">
        <v>0</v>
      </c>
      <c r="D89" s="181">
        <f>Rezultati!C89*Rezultati!BZ89</f>
        <v>0</v>
      </c>
      <c r="E89" s="434"/>
      <c r="F89" s="435"/>
      <c r="G89" s="435"/>
      <c r="H89" s="436"/>
      <c r="I89" s="434"/>
      <c r="J89" s="435"/>
      <c r="K89" s="435"/>
      <c r="L89" s="436"/>
      <c r="M89" s="434"/>
      <c r="N89" s="435"/>
      <c r="O89" s="435"/>
      <c r="P89" s="436"/>
      <c r="Q89" s="434"/>
      <c r="R89" s="435"/>
      <c r="S89" s="435"/>
      <c r="T89" s="436"/>
      <c r="U89" s="434"/>
      <c r="V89" s="435"/>
      <c r="W89" s="435"/>
      <c r="X89" s="436"/>
      <c r="Y89" s="434"/>
      <c r="Z89" s="435"/>
      <c r="AA89" s="435"/>
      <c r="AB89" s="436"/>
      <c r="AC89" s="434"/>
      <c r="AD89" s="435"/>
      <c r="AE89" s="435"/>
      <c r="AF89" s="436"/>
      <c r="AG89" s="434"/>
      <c r="AH89" s="435"/>
      <c r="AI89" s="435"/>
      <c r="AJ89" s="436"/>
      <c r="AK89" s="434"/>
      <c r="AL89" s="435"/>
      <c r="AM89" s="435"/>
      <c r="AN89" s="436"/>
      <c r="AO89" s="446"/>
      <c r="AP89" s="447"/>
      <c r="AQ89" s="447"/>
      <c r="AR89" s="450"/>
      <c r="AS89" s="446">
        <v>98</v>
      </c>
      <c r="AT89" s="447">
        <v>103</v>
      </c>
      <c r="AU89" s="447"/>
      <c r="AV89" s="450">
        <v>108</v>
      </c>
      <c r="AW89" s="437"/>
      <c r="AX89" s="438"/>
      <c r="AY89" s="438"/>
      <c r="AZ89" s="438"/>
      <c r="BA89" s="446">
        <v>141</v>
      </c>
      <c r="BB89" s="447">
        <v>136</v>
      </c>
      <c r="BC89" s="447">
        <v>98</v>
      </c>
      <c r="BD89" s="450">
        <v>109</v>
      </c>
      <c r="BE89" s="446">
        <v>126</v>
      </c>
      <c r="BF89" s="447">
        <v>110</v>
      </c>
      <c r="BG89" s="447">
        <v>123</v>
      </c>
      <c r="BH89" s="450">
        <v>113</v>
      </c>
      <c r="BI89" s="446"/>
      <c r="BJ89" s="447"/>
      <c r="BK89" s="447"/>
      <c r="BL89" s="450"/>
      <c r="BM89" s="446"/>
      <c r="BN89" s="447"/>
      <c r="BO89" s="447"/>
      <c r="BP89" s="450"/>
      <c r="BQ89" s="446"/>
      <c r="BR89" s="447">
        <v>127</v>
      </c>
      <c r="BS89" s="447"/>
      <c r="BT89" s="450">
        <v>136</v>
      </c>
      <c r="BU89" s="446"/>
      <c r="BV89" s="447"/>
      <c r="BW89" s="447"/>
      <c r="BX89" s="448"/>
      <c r="BY89" s="449">
        <f>SUM(Rezultati!E89:BX89)</f>
        <v>1528</v>
      </c>
      <c r="BZ89" s="201">
        <f>COUNT(Rezultati!E89:BX89)</f>
        <v>13</v>
      </c>
      <c r="CA89" s="755"/>
      <c r="CB89" s="301">
        <f>Rezultati!BY89/Rezultati!BZ89</f>
        <v>117.53846153846153</v>
      </c>
      <c r="CC89" s="756"/>
      <c r="CD89" s="203" t="str">
        <f t="shared" si="0"/>
        <v>Niks Mežiņš</v>
      </c>
      <c r="CE89" s="204"/>
      <c r="CF89" s="204"/>
      <c r="CG89" s="204"/>
      <c r="CH89" s="204"/>
      <c r="CI89" s="204"/>
      <c r="CJ89" s="204"/>
      <c r="CK89" s="204"/>
      <c r="CL89" s="204"/>
      <c r="CM89" s="205"/>
    </row>
    <row r="90" spans="1:91" ht="15">
      <c r="A90" s="232" t="s">
        <v>51</v>
      </c>
      <c r="B90" s="239" t="s">
        <v>119</v>
      </c>
      <c r="C90" s="256">
        <v>0</v>
      </c>
      <c r="D90" s="181">
        <f>Rezultati!C90*Rezultati!BZ90</f>
        <v>0</v>
      </c>
      <c r="E90" s="451"/>
      <c r="F90" s="452"/>
      <c r="G90" s="452"/>
      <c r="H90" s="453"/>
      <c r="I90" s="451"/>
      <c r="J90" s="452"/>
      <c r="K90" s="452"/>
      <c r="L90" s="453"/>
      <c r="M90" s="451"/>
      <c r="N90" s="452"/>
      <c r="O90" s="452"/>
      <c r="P90" s="453"/>
      <c r="Q90" s="451"/>
      <c r="R90" s="452"/>
      <c r="S90" s="452"/>
      <c r="T90" s="453"/>
      <c r="U90" s="451"/>
      <c r="V90" s="452"/>
      <c r="W90" s="452"/>
      <c r="X90" s="453"/>
      <c r="Y90" s="451"/>
      <c r="Z90" s="452"/>
      <c r="AA90" s="452"/>
      <c r="AB90" s="453"/>
      <c r="AC90" s="451"/>
      <c r="AD90" s="452"/>
      <c r="AE90" s="452"/>
      <c r="AF90" s="453"/>
      <c r="AG90" s="451"/>
      <c r="AH90" s="452"/>
      <c r="AI90" s="452"/>
      <c r="AJ90" s="453"/>
      <c r="AK90" s="451"/>
      <c r="AL90" s="452"/>
      <c r="AM90" s="452"/>
      <c r="AN90" s="453"/>
      <c r="AO90" s="446"/>
      <c r="AP90" s="447"/>
      <c r="AQ90" s="447"/>
      <c r="AR90" s="450"/>
      <c r="AS90" s="446">
        <v>167</v>
      </c>
      <c r="AT90" s="447">
        <v>136</v>
      </c>
      <c r="AU90" s="447">
        <v>146</v>
      </c>
      <c r="AV90" s="450">
        <v>118</v>
      </c>
      <c r="AW90" s="437"/>
      <c r="AX90" s="438"/>
      <c r="AY90" s="438"/>
      <c r="AZ90" s="438"/>
      <c r="BA90" s="446">
        <v>121</v>
      </c>
      <c r="BB90" s="447">
        <v>148</v>
      </c>
      <c r="BC90" s="447">
        <v>125</v>
      </c>
      <c r="BD90" s="450">
        <v>168</v>
      </c>
      <c r="BE90" s="446">
        <v>127</v>
      </c>
      <c r="BF90" s="447">
        <v>93</v>
      </c>
      <c r="BG90" s="447">
        <v>99</v>
      </c>
      <c r="BH90" s="450">
        <v>117</v>
      </c>
      <c r="BI90" s="446"/>
      <c r="BJ90" s="447"/>
      <c r="BK90" s="447"/>
      <c r="BL90" s="450"/>
      <c r="BM90" s="446"/>
      <c r="BN90" s="447"/>
      <c r="BO90" s="447"/>
      <c r="BP90" s="450"/>
      <c r="BQ90" s="446">
        <v>129</v>
      </c>
      <c r="BR90" s="447">
        <v>135</v>
      </c>
      <c r="BS90" s="447">
        <v>154</v>
      </c>
      <c r="BT90" s="450">
        <v>135</v>
      </c>
      <c r="BU90" s="446"/>
      <c r="BV90" s="447"/>
      <c r="BW90" s="447"/>
      <c r="BX90" s="448"/>
      <c r="BY90" s="449">
        <f>SUM(Rezultati!E90:BX90)</f>
        <v>2118</v>
      </c>
      <c r="BZ90" s="201">
        <f>COUNT(Rezultati!E90:BX90)</f>
        <v>16</v>
      </c>
      <c r="CA90" s="755"/>
      <c r="CB90" s="301">
        <f>Rezultati!BY90/Rezultati!BZ90</f>
        <v>132.375</v>
      </c>
      <c r="CC90" s="756"/>
      <c r="CD90" s="203" t="str">
        <f t="shared" si="0"/>
        <v>Patriks Piternievs</v>
      </c>
      <c r="CE90" s="204"/>
      <c r="CF90" s="204"/>
      <c r="CG90" s="204"/>
      <c r="CH90" s="204"/>
      <c r="CI90" s="204"/>
      <c r="CJ90" s="204"/>
      <c r="CK90" s="204"/>
      <c r="CL90" s="204"/>
      <c r="CM90" s="205"/>
    </row>
    <row r="91" spans="1:91" ht="15">
      <c r="A91" s="326" t="s">
        <v>51</v>
      </c>
      <c r="B91" s="325" t="s">
        <v>120</v>
      </c>
      <c r="C91" s="347">
        <v>0</v>
      </c>
      <c r="D91" s="181">
        <f>Rezultati!C91*Rezultati!BZ91</f>
        <v>0</v>
      </c>
      <c r="E91" s="451"/>
      <c r="F91" s="452"/>
      <c r="G91" s="452"/>
      <c r="H91" s="453"/>
      <c r="I91" s="451"/>
      <c r="J91" s="452"/>
      <c r="K91" s="452"/>
      <c r="L91" s="453"/>
      <c r="M91" s="451"/>
      <c r="N91" s="452"/>
      <c r="O91" s="452"/>
      <c r="P91" s="453"/>
      <c r="Q91" s="451"/>
      <c r="R91" s="452"/>
      <c r="S91" s="452"/>
      <c r="T91" s="453"/>
      <c r="U91" s="451"/>
      <c r="V91" s="452"/>
      <c r="W91" s="452"/>
      <c r="X91" s="453"/>
      <c r="Y91" s="451"/>
      <c r="Z91" s="452"/>
      <c r="AA91" s="452"/>
      <c r="AB91" s="453"/>
      <c r="AC91" s="451"/>
      <c r="AD91" s="452"/>
      <c r="AE91" s="452"/>
      <c r="AF91" s="453"/>
      <c r="AG91" s="451"/>
      <c r="AH91" s="452"/>
      <c r="AI91" s="452"/>
      <c r="AJ91" s="453"/>
      <c r="AK91" s="451"/>
      <c r="AL91" s="452"/>
      <c r="AM91" s="452"/>
      <c r="AN91" s="453"/>
      <c r="AO91" s="446"/>
      <c r="AP91" s="447"/>
      <c r="AQ91" s="447"/>
      <c r="AR91" s="450"/>
      <c r="AS91" s="446"/>
      <c r="AT91" s="447">
        <v>155</v>
      </c>
      <c r="AU91" s="447">
        <v>113</v>
      </c>
      <c r="AV91" s="450">
        <v>106</v>
      </c>
      <c r="AW91" s="437"/>
      <c r="AX91" s="438"/>
      <c r="AY91" s="438"/>
      <c r="AZ91" s="438"/>
      <c r="BA91" s="446">
        <v>118</v>
      </c>
      <c r="BB91" s="447">
        <v>152</v>
      </c>
      <c r="BC91" s="447">
        <v>138</v>
      </c>
      <c r="BD91" s="450">
        <v>160</v>
      </c>
      <c r="BE91" s="446">
        <v>123</v>
      </c>
      <c r="BF91" s="447">
        <v>136</v>
      </c>
      <c r="BG91" s="447">
        <v>147</v>
      </c>
      <c r="BH91" s="450">
        <v>109</v>
      </c>
      <c r="BI91" s="446"/>
      <c r="BJ91" s="447"/>
      <c r="BK91" s="447"/>
      <c r="BL91" s="450"/>
      <c r="BM91" s="446"/>
      <c r="BN91" s="447"/>
      <c r="BO91" s="447"/>
      <c r="BP91" s="450"/>
      <c r="BQ91" s="446">
        <v>105</v>
      </c>
      <c r="BR91" s="447"/>
      <c r="BS91" s="447">
        <v>127</v>
      </c>
      <c r="BT91" s="450">
        <v>176</v>
      </c>
      <c r="BU91" s="446"/>
      <c r="BV91" s="447"/>
      <c r="BW91" s="447"/>
      <c r="BX91" s="448"/>
      <c r="BY91" s="449">
        <f>SUM(Rezultati!E91:BX91)</f>
        <v>1865</v>
      </c>
      <c r="BZ91" s="201">
        <f>COUNT(Rezultati!E91:BX91)</f>
        <v>14</v>
      </c>
      <c r="CA91" s="755"/>
      <c r="CB91" s="301">
        <f>Rezultati!BY91/Rezultati!BZ91</f>
        <v>133.21428571428572</v>
      </c>
      <c r="CC91" s="756"/>
      <c r="CD91" s="203" t="str">
        <f t="shared" si="0"/>
        <v>Ričards Toms Zvilna</v>
      </c>
      <c r="CE91" s="204"/>
      <c r="CF91" s="204"/>
      <c r="CG91" s="204"/>
      <c r="CH91" s="204"/>
      <c r="CI91" s="204"/>
      <c r="CJ91" s="204"/>
      <c r="CK91" s="204"/>
      <c r="CL91" s="204"/>
      <c r="CM91" s="205"/>
    </row>
    <row r="92" spans="1:91" ht="15">
      <c r="A92" s="348" t="s">
        <v>51</v>
      </c>
      <c r="B92" s="481"/>
      <c r="C92" s="259">
        <v>0</v>
      </c>
      <c r="D92" s="260">
        <f>Rezultati!C92*Rezultati!BZ92</f>
        <v>0</v>
      </c>
      <c r="E92" s="454"/>
      <c r="F92" s="455"/>
      <c r="G92" s="455"/>
      <c r="H92" s="456"/>
      <c r="I92" s="454"/>
      <c r="J92" s="455"/>
      <c r="K92" s="455"/>
      <c r="L92" s="456"/>
      <c r="M92" s="454"/>
      <c r="N92" s="455"/>
      <c r="O92" s="455"/>
      <c r="P92" s="456"/>
      <c r="Q92" s="454"/>
      <c r="R92" s="455"/>
      <c r="S92" s="455"/>
      <c r="T92" s="456"/>
      <c r="U92" s="454"/>
      <c r="V92" s="455"/>
      <c r="W92" s="455"/>
      <c r="X92" s="456"/>
      <c r="Y92" s="454"/>
      <c r="Z92" s="455"/>
      <c r="AA92" s="455"/>
      <c r="AB92" s="456"/>
      <c r="AC92" s="454"/>
      <c r="AD92" s="455"/>
      <c r="AE92" s="455"/>
      <c r="AF92" s="456"/>
      <c r="AG92" s="454"/>
      <c r="AH92" s="455"/>
      <c r="AI92" s="455"/>
      <c r="AJ92" s="456"/>
      <c r="AK92" s="454"/>
      <c r="AL92" s="455"/>
      <c r="AM92" s="455"/>
      <c r="AN92" s="456"/>
      <c r="AO92" s="459"/>
      <c r="AP92" s="460"/>
      <c r="AQ92" s="460"/>
      <c r="AR92" s="461"/>
      <c r="AS92" s="459"/>
      <c r="AT92" s="460"/>
      <c r="AU92" s="460"/>
      <c r="AV92" s="461"/>
      <c r="AW92" s="457"/>
      <c r="AX92" s="458"/>
      <c r="AY92" s="458"/>
      <c r="AZ92" s="458"/>
      <c r="BA92" s="459"/>
      <c r="BB92" s="460"/>
      <c r="BC92" s="460"/>
      <c r="BD92" s="461"/>
      <c r="BE92" s="459"/>
      <c r="BF92" s="460"/>
      <c r="BG92" s="460"/>
      <c r="BH92" s="461"/>
      <c r="BI92" s="459"/>
      <c r="BJ92" s="460"/>
      <c r="BK92" s="460"/>
      <c r="BL92" s="461"/>
      <c r="BM92" s="459"/>
      <c r="BN92" s="460"/>
      <c r="BO92" s="460"/>
      <c r="BP92" s="461"/>
      <c r="BQ92" s="459"/>
      <c r="BR92" s="460"/>
      <c r="BS92" s="460"/>
      <c r="BT92" s="461"/>
      <c r="BU92" s="462"/>
      <c r="BV92" s="463"/>
      <c r="BW92" s="463"/>
      <c r="BX92" s="464"/>
      <c r="BY92" s="465">
        <f>SUM(Rezultati!E92:BX92)</f>
        <v>0</v>
      </c>
      <c r="BZ92" s="466">
        <f>COUNT(Rezultati!E92:BX92)</f>
        <v>0</v>
      </c>
      <c r="CA92" s="755"/>
      <c r="CB92" s="301" t="e">
        <f>Rezultati!BY92/Rezultati!BZ92</f>
        <v>#DIV/0!</v>
      </c>
      <c r="CC92" s="756"/>
      <c r="CD92" s="203">
        <f t="shared" si="0"/>
        <v>0</v>
      </c>
      <c r="CE92" s="204"/>
      <c r="CF92" s="204"/>
      <c r="CG92" s="204"/>
      <c r="CH92" s="204"/>
      <c r="CI92" s="204"/>
      <c r="CJ92" s="204"/>
      <c r="CK92" s="204"/>
      <c r="CL92" s="204"/>
      <c r="CM92" s="205"/>
    </row>
    <row r="93" spans="1:91" ht="15">
      <c r="A93" s="432" t="str">
        <f>Punkti!A41</f>
        <v>Team Rocket</v>
      </c>
      <c r="B93" s="482" t="s">
        <v>121</v>
      </c>
      <c r="C93" s="234">
        <v>0</v>
      </c>
      <c r="D93" s="357">
        <f>Rezultati!C93*Rezultati!BZ93</f>
        <v>0</v>
      </c>
      <c r="E93" s="467"/>
      <c r="F93" s="468"/>
      <c r="G93" s="468"/>
      <c r="H93" s="469"/>
      <c r="I93" s="467"/>
      <c r="J93" s="468"/>
      <c r="K93" s="468"/>
      <c r="L93" s="469"/>
      <c r="M93" s="467"/>
      <c r="N93" s="468"/>
      <c r="O93" s="468"/>
      <c r="P93" s="469"/>
      <c r="Q93" s="467"/>
      <c r="R93" s="468"/>
      <c r="S93" s="468"/>
      <c r="T93" s="469"/>
      <c r="U93" s="467"/>
      <c r="V93" s="468"/>
      <c r="W93" s="468"/>
      <c r="X93" s="469"/>
      <c r="Y93" s="467"/>
      <c r="Z93" s="468"/>
      <c r="AA93" s="468"/>
      <c r="AB93" s="469"/>
      <c r="AC93" s="467"/>
      <c r="AD93" s="468"/>
      <c r="AE93" s="468"/>
      <c r="AF93" s="469"/>
      <c r="AG93" s="467"/>
      <c r="AH93" s="468"/>
      <c r="AI93" s="468"/>
      <c r="AJ93" s="469"/>
      <c r="AK93" s="467"/>
      <c r="AL93" s="468"/>
      <c r="AM93" s="468"/>
      <c r="AN93" s="469"/>
      <c r="AO93" s="470"/>
      <c r="AP93" s="471"/>
      <c r="AQ93" s="471"/>
      <c r="AR93" s="472"/>
      <c r="AS93" s="470"/>
      <c r="AT93" s="471"/>
      <c r="AU93" s="471"/>
      <c r="AV93" s="472"/>
      <c r="AW93" s="470"/>
      <c r="AX93" s="471"/>
      <c r="AY93" s="471"/>
      <c r="AZ93" s="472"/>
      <c r="BA93" s="437"/>
      <c r="BB93" s="438"/>
      <c r="BC93" s="438"/>
      <c r="BD93" s="438"/>
      <c r="BE93" s="470"/>
      <c r="BF93" s="471"/>
      <c r="BG93" s="471"/>
      <c r="BH93" s="472"/>
      <c r="BI93" s="470"/>
      <c r="BJ93" s="471"/>
      <c r="BK93" s="471"/>
      <c r="BL93" s="472"/>
      <c r="BM93" s="470"/>
      <c r="BN93" s="471"/>
      <c r="BO93" s="471"/>
      <c r="BP93" s="472"/>
      <c r="BQ93" s="470"/>
      <c r="BR93" s="471"/>
      <c r="BS93" s="471"/>
      <c r="BT93" s="472"/>
      <c r="BU93" s="470"/>
      <c r="BV93" s="471"/>
      <c r="BW93" s="471"/>
      <c r="BX93" s="473"/>
      <c r="BY93" s="200">
        <f>SUM(Rezultati!E93:BX93)</f>
        <v>0</v>
      </c>
      <c r="BZ93" s="201">
        <f>COUNT(Rezultati!E93:BX93)</f>
        <v>0</v>
      </c>
      <c r="CA93" s="755" t="e">
        <f>SUM((Rezultati!BY93+Rezultati!BY94+Rezultati!BY95+Rezultati!BY96+Rezultati!BY97+BY99+Rezultati!BY98+Rezultati!BY100)/(Rezultati!BZ93+BZ99+Rezultati!BZ94+Rezultati!BZ95+Rezultati!BZ96+Rezultati!BZ97+Rezultati!BZ98+Rezultati!BZ100))</f>
        <v>#DIV/0!</v>
      </c>
      <c r="CB93" s="301" t="e">
        <f>Rezultati!BY93/Rezultati!BZ93</f>
        <v>#DIV/0!</v>
      </c>
      <c r="CC93" s="756" t="str">
        <f>BA2</f>
        <v>Team Rocket</v>
      </c>
      <c r="CD93" s="203" t="str">
        <f t="shared" si="0"/>
        <v>Konstantīns Ļeonovs</v>
      </c>
      <c r="CE93" s="204"/>
      <c r="CF93" s="204"/>
      <c r="CG93" s="204"/>
      <c r="CH93" s="204"/>
      <c r="CI93" s="204"/>
      <c r="CJ93" s="204"/>
      <c r="CK93" s="204"/>
      <c r="CL93" s="204"/>
      <c r="CM93" s="205"/>
    </row>
    <row r="94" spans="1:82" ht="15">
      <c r="A94" s="232" t="s">
        <v>52</v>
      </c>
      <c r="B94" s="339" t="s">
        <v>122</v>
      </c>
      <c r="C94" s="256">
        <v>0</v>
      </c>
      <c r="D94" s="475">
        <f>Rezultati!C94*Rezultati!BZ94</f>
        <v>0</v>
      </c>
      <c r="E94" s="434"/>
      <c r="F94" s="435"/>
      <c r="G94" s="435"/>
      <c r="H94" s="436"/>
      <c r="I94" s="434"/>
      <c r="J94" s="435"/>
      <c r="K94" s="435"/>
      <c r="L94" s="436"/>
      <c r="M94" s="434"/>
      <c r="N94" s="435"/>
      <c r="O94" s="435"/>
      <c r="P94" s="436"/>
      <c r="Q94" s="434"/>
      <c r="R94" s="435"/>
      <c r="S94" s="435"/>
      <c r="T94" s="436"/>
      <c r="U94" s="434"/>
      <c r="V94" s="435"/>
      <c r="W94" s="435"/>
      <c r="X94" s="436"/>
      <c r="Y94" s="434"/>
      <c r="Z94" s="435"/>
      <c r="AA94" s="435"/>
      <c r="AB94" s="436"/>
      <c r="AC94" s="434"/>
      <c r="AD94" s="435"/>
      <c r="AE94" s="435"/>
      <c r="AF94" s="436"/>
      <c r="AG94" s="434"/>
      <c r="AH94" s="435"/>
      <c r="AI94" s="435"/>
      <c r="AJ94" s="436"/>
      <c r="AK94" s="434"/>
      <c r="AL94" s="435"/>
      <c r="AM94" s="435"/>
      <c r="AN94" s="436"/>
      <c r="AO94" s="439"/>
      <c r="AP94" s="440"/>
      <c r="AQ94" s="440"/>
      <c r="AR94" s="441"/>
      <c r="AS94" s="439"/>
      <c r="AT94" s="440"/>
      <c r="AU94" s="440"/>
      <c r="AV94" s="441"/>
      <c r="AW94" s="439"/>
      <c r="AX94" s="440"/>
      <c r="AY94" s="440"/>
      <c r="AZ94" s="441"/>
      <c r="BA94" s="437"/>
      <c r="BB94" s="438"/>
      <c r="BC94" s="438"/>
      <c r="BD94" s="438"/>
      <c r="BE94" s="439"/>
      <c r="BF94" s="440"/>
      <c r="BG94" s="440"/>
      <c r="BH94" s="441"/>
      <c r="BI94" s="439"/>
      <c r="BJ94" s="440"/>
      <c r="BK94" s="440"/>
      <c r="BL94" s="441"/>
      <c r="BM94" s="439"/>
      <c r="BN94" s="440"/>
      <c r="BO94" s="440"/>
      <c r="BP94" s="441"/>
      <c r="BQ94" s="439"/>
      <c r="BR94" s="440"/>
      <c r="BS94" s="440"/>
      <c r="BT94" s="441"/>
      <c r="BU94" s="446"/>
      <c r="BV94" s="447"/>
      <c r="BW94" s="447"/>
      <c r="BX94" s="448"/>
      <c r="BY94" s="200">
        <f>SUM(Rezultati!E94:BX94)</f>
        <v>0</v>
      </c>
      <c r="BZ94" s="201">
        <f>COUNT(Rezultati!E94:BX94)</f>
        <v>0</v>
      </c>
      <c r="CA94" s="755"/>
      <c r="CB94" s="301" t="e">
        <f>Rezultati!BY94/Rezultati!BZ94</f>
        <v>#DIV/0!</v>
      </c>
      <c r="CC94" s="756"/>
      <c r="CD94" s="203" t="str">
        <f t="shared" si="0"/>
        <v>Ivars Priedītis</v>
      </c>
    </row>
    <row r="95" spans="1:82" ht="15">
      <c r="A95" s="232" t="s">
        <v>52</v>
      </c>
      <c r="B95" s="239" t="s">
        <v>123</v>
      </c>
      <c r="C95" s="256">
        <v>0</v>
      </c>
      <c r="D95" s="475">
        <f>Rezultati!C95*Rezultati!BZ95</f>
        <v>0</v>
      </c>
      <c r="E95" s="434"/>
      <c r="F95" s="435"/>
      <c r="G95" s="435"/>
      <c r="H95" s="436"/>
      <c r="I95" s="434"/>
      <c r="J95" s="435"/>
      <c r="K95" s="435"/>
      <c r="L95" s="436"/>
      <c r="M95" s="434"/>
      <c r="N95" s="435"/>
      <c r="O95" s="435"/>
      <c r="P95" s="436"/>
      <c r="Q95" s="434"/>
      <c r="R95" s="435"/>
      <c r="S95" s="435"/>
      <c r="T95" s="436"/>
      <c r="U95" s="434"/>
      <c r="V95" s="435"/>
      <c r="W95" s="435"/>
      <c r="X95" s="436"/>
      <c r="Y95" s="434"/>
      <c r="Z95" s="435"/>
      <c r="AA95" s="435"/>
      <c r="AB95" s="436"/>
      <c r="AC95" s="434"/>
      <c r="AD95" s="435"/>
      <c r="AE95" s="435"/>
      <c r="AF95" s="436"/>
      <c r="AG95" s="434"/>
      <c r="AH95" s="435"/>
      <c r="AI95" s="435"/>
      <c r="AJ95" s="436"/>
      <c r="AK95" s="434"/>
      <c r="AL95" s="435"/>
      <c r="AM95" s="435"/>
      <c r="AN95" s="436"/>
      <c r="AO95" s="446"/>
      <c r="AP95" s="447"/>
      <c r="AQ95" s="447"/>
      <c r="AR95" s="450"/>
      <c r="AS95" s="446"/>
      <c r="AT95" s="447"/>
      <c r="AU95" s="447"/>
      <c r="AV95" s="450"/>
      <c r="AW95" s="446"/>
      <c r="AX95" s="447"/>
      <c r="AY95" s="447"/>
      <c r="AZ95" s="450"/>
      <c r="BA95" s="437"/>
      <c r="BB95" s="438"/>
      <c r="BC95" s="438"/>
      <c r="BD95" s="438"/>
      <c r="BE95" s="446"/>
      <c r="BF95" s="447"/>
      <c r="BG95" s="447"/>
      <c r="BH95" s="450"/>
      <c r="BI95" s="446"/>
      <c r="BJ95" s="447"/>
      <c r="BK95" s="447"/>
      <c r="BL95" s="450"/>
      <c r="BM95" s="446"/>
      <c r="BN95" s="447"/>
      <c r="BO95" s="447"/>
      <c r="BP95" s="450"/>
      <c r="BQ95" s="446"/>
      <c r="BR95" s="447"/>
      <c r="BS95" s="447"/>
      <c r="BT95" s="450"/>
      <c r="BU95" s="446"/>
      <c r="BV95" s="447"/>
      <c r="BW95" s="447"/>
      <c r="BX95" s="448"/>
      <c r="BY95" s="200">
        <f>SUM(Rezultati!E95:BX95)</f>
        <v>0</v>
      </c>
      <c r="BZ95" s="201">
        <f>COUNT(Rezultati!E95:BX95)</f>
        <v>0</v>
      </c>
      <c r="CA95" s="755"/>
      <c r="CB95" s="301" t="e">
        <f>Rezultati!BY95/Rezultati!BZ95</f>
        <v>#DIV/0!</v>
      </c>
      <c r="CC95" s="756"/>
      <c r="CD95" s="203" t="str">
        <f t="shared" si="0"/>
        <v>Ivans Turbins</v>
      </c>
    </row>
    <row r="96" spans="1:82" ht="15">
      <c r="A96" s="232" t="s">
        <v>52</v>
      </c>
      <c r="B96" s="239" t="s">
        <v>124</v>
      </c>
      <c r="C96" s="256">
        <v>0</v>
      </c>
      <c r="D96" s="475">
        <f>Rezultati!C96*Rezultati!BZ96</f>
        <v>0</v>
      </c>
      <c r="E96" s="434"/>
      <c r="F96" s="435"/>
      <c r="G96" s="435"/>
      <c r="H96" s="436"/>
      <c r="I96" s="434"/>
      <c r="J96" s="435"/>
      <c r="K96" s="435"/>
      <c r="L96" s="436"/>
      <c r="M96" s="434"/>
      <c r="N96" s="435"/>
      <c r="O96" s="435"/>
      <c r="P96" s="436"/>
      <c r="Q96" s="434"/>
      <c r="R96" s="435"/>
      <c r="S96" s="435"/>
      <c r="T96" s="436"/>
      <c r="U96" s="434"/>
      <c r="V96" s="435"/>
      <c r="W96" s="435"/>
      <c r="X96" s="436"/>
      <c r="Y96" s="434"/>
      <c r="Z96" s="435"/>
      <c r="AA96" s="435"/>
      <c r="AB96" s="436"/>
      <c r="AC96" s="434"/>
      <c r="AD96" s="435"/>
      <c r="AE96" s="435"/>
      <c r="AF96" s="436"/>
      <c r="AG96" s="434"/>
      <c r="AH96" s="435"/>
      <c r="AI96" s="435"/>
      <c r="AJ96" s="436"/>
      <c r="AK96" s="434"/>
      <c r="AL96" s="435"/>
      <c r="AM96" s="435"/>
      <c r="AN96" s="436"/>
      <c r="AO96" s="446"/>
      <c r="AP96" s="447"/>
      <c r="AQ96" s="447"/>
      <c r="AR96" s="450"/>
      <c r="AS96" s="446"/>
      <c r="AT96" s="447"/>
      <c r="AU96" s="447"/>
      <c r="AV96" s="450"/>
      <c r="AW96" s="446"/>
      <c r="AX96" s="447"/>
      <c r="AY96" s="447"/>
      <c r="AZ96" s="450"/>
      <c r="BA96" s="437"/>
      <c r="BB96" s="438"/>
      <c r="BC96" s="438"/>
      <c r="BD96" s="438"/>
      <c r="BE96" s="446"/>
      <c r="BF96" s="447"/>
      <c r="BG96" s="447"/>
      <c r="BH96" s="450"/>
      <c r="BI96" s="446"/>
      <c r="BJ96" s="447"/>
      <c r="BK96" s="447"/>
      <c r="BL96" s="450"/>
      <c r="BM96" s="446"/>
      <c r="BN96" s="447"/>
      <c r="BO96" s="447"/>
      <c r="BP96" s="450"/>
      <c r="BQ96" s="446"/>
      <c r="BR96" s="447"/>
      <c r="BS96" s="447"/>
      <c r="BT96" s="450"/>
      <c r="BU96" s="446"/>
      <c r="BV96" s="447"/>
      <c r="BW96" s="447"/>
      <c r="BX96" s="448"/>
      <c r="BY96" s="200">
        <f>SUM(Rezultati!E96:BX96)</f>
        <v>0</v>
      </c>
      <c r="BZ96" s="201">
        <f>COUNT(Rezultati!E96:BX96)</f>
        <v>0</v>
      </c>
      <c r="CA96" s="755"/>
      <c r="CB96" s="301" t="e">
        <f>Rezultati!BY96/Rezultati!BZ96</f>
        <v>#DIV/0!</v>
      </c>
      <c r="CC96" s="756"/>
      <c r="CD96" s="203" t="str">
        <f t="shared" si="0"/>
        <v>Nikolajs Tkačenko</v>
      </c>
    </row>
    <row r="97" spans="1:82" ht="15">
      <c r="A97" s="232" t="s">
        <v>52</v>
      </c>
      <c r="B97" s="239" t="s">
        <v>112</v>
      </c>
      <c r="C97" s="256">
        <v>0</v>
      </c>
      <c r="D97" s="475">
        <f>Rezultati!C97*Rezultati!BZ97</f>
        <v>0</v>
      </c>
      <c r="E97" s="451"/>
      <c r="F97" s="452"/>
      <c r="G97" s="452"/>
      <c r="H97" s="453"/>
      <c r="I97" s="451"/>
      <c r="J97" s="452"/>
      <c r="K97" s="452"/>
      <c r="L97" s="453"/>
      <c r="M97" s="451"/>
      <c r="N97" s="452"/>
      <c r="O97" s="452"/>
      <c r="P97" s="453"/>
      <c r="Q97" s="451"/>
      <c r="R97" s="452"/>
      <c r="S97" s="452"/>
      <c r="T97" s="453"/>
      <c r="U97" s="451"/>
      <c r="V97" s="452"/>
      <c r="W97" s="452"/>
      <c r="X97" s="453"/>
      <c r="Y97" s="451"/>
      <c r="Z97" s="452"/>
      <c r="AA97" s="452"/>
      <c r="AB97" s="453"/>
      <c r="AC97" s="451"/>
      <c r="AD97" s="452"/>
      <c r="AE97" s="452"/>
      <c r="AF97" s="453"/>
      <c r="AG97" s="451"/>
      <c r="AH97" s="452"/>
      <c r="AI97" s="452"/>
      <c r="AJ97" s="453"/>
      <c r="AK97" s="451"/>
      <c r="AL97" s="452"/>
      <c r="AM97" s="452"/>
      <c r="AN97" s="453"/>
      <c r="AO97" s="446"/>
      <c r="AP97" s="447"/>
      <c r="AQ97" s="447"/>
      <c r="AR97" s="450"/>
      <c r="AS97" s="446"/>
      <c r="AT97" s="447"/>
      <c r="AU97" s="447"/>
      <c r="AV97" s="450"/>
      <c r="AW97" s="446"/>
      <c r="AX97" s="447"/>
      <c r="AY97" s="447"/>
      <c r="AZ97" s="450"/>
      <c r="BA97" s="437"/>
      <c r="BB97" s="438"/>
      <c r="BC97" s="438"/>
      <c r="BD97" s="438"/>
      <c r="BE97" s="446"/>
      <c r="BF97" s="447"/>
      <c r="BG97" s="447"/>
      <c r="BH97" s="450"/>
      <c r="BI97" s="446"/>
      <c r="BJ97" s="447"/>
      <c r="BK97" s="447"/>
      <c r="BL97" s="450"/>
      <c r="BM97" s="446"/>
      <c r="BN97" s="447"/>
      <c r="BO97" s="447"/>
      <c r="BP97" s="450"/>
      <c r="BQ97" s="446"/>
      <c r="BR97" s="447"/>
      <c r="BS97" s="447"/>
      <c r="BT97" s="450"/>
      <c r="BU97" s="446"/>
      <c r="BV97" s="447"/>
      <c r="BW97" s="447"/>
      <c r="BX97" s="448"/>
      <c r="BY97" s="200">
        <f>SUM(Rezultati!E97:BX97)</f>
        <v>0</v>
      </c>
      <c r="BZ97" s="201">
        <f>COUNT(Rezultati!E97:BX97)</f>
        <v>0</v>
      </c>
      <c r="CA97" s="755"/>
      <c r="CB97" s="301" t="e">
        <f>Rezultati!BY97/Rezultati!BZ97</f>
        <v>#DIV/0!</v>
      </c>
      <c r="CC97" s="756"/>
      <c r="CD97" s="203" t="str">
        <f t="shared" si="0"/>
        <v>Ilmars Elijas</v>
      </c>
    </row>
    <row r="98" spans="1:82" ht="15">
      <c r="A98" s="206" t="s">
        <v>52</v>
      </c>
      <c r="B98" s="207" t="s">
        <v>96</v>
      </c>
      <c r="C98" s="256">
        <v>0</v>
      </c>
      <c r="D98" s="181">
        <f>Rezultati!C98*Rezultati!BZ98</f>
        <v>0</v>
      </c>
      <c r="E98" s="451"/>
      <c r="F98" s="452"/>
      <c r="G98" s="452"/>
      <c r="H98" s="453"/>
      <c r="I98" s="451"/>
      <c r="J98" s="452"/>
      <c r="K98" s="452"/>
      <c r="L98" s="453"/>
      <c r="M98" s="451"/>
      <c r="N98" s="452"/>
      <c r="O98" s="452"/>
      <c r="P98" s="453"/>
      <c r="Q98" s="451"/>
      <c r="R98" s="452"/>
      <c r="S98" s="452"/>
      <c r="T98" s="453"/>
      <c r="U98" s="451"/>
      <c r="V98" s="452"/>
      <c r="W98" s="452"/>
      <c r="X98" s="453"/>
      <c r="Y98" s="451"/>
      <c r="Z98" s="452"/>
      <c r="AA98" s="452"/>
      <c r="AB98" s="453"/>
      <c r="AC98" s="451"/>
      <c r="AD98" s="452"/>
      <c r="AE98" s="452"/>
      <c r="AF98" s="453"/>
      <c r="AG98" s="451"/>
      <c r="AH98" s="452"/>
      <c r="AI98" s="452"/>
      <c r="AJ98" s="453"/>
      <c r="AK98" s="451"/>
      <c r="AL98" s="452"/>
      <c r="AM98" s="452"/>
      <c r="AN98" s="453"/>
      <c r="AO98" s="446"/>
      <c r="AP98" s="447"/>
      <c r="AQ98" s="447"/>
      <c r="AR98" s="450"/>
      <c r="AS98" s="446"/>
      <c r="AT98" s="447"/>
      <c r="AU98" s="447"/>
      <c r="AV98" s="450"/>
      <c r="AW98" s="446"/>
      <c r="AX98" s="447"/>
      <c r="AY98" s="447"/>
      <c r="AZ98" s="450"/>
      <c r="BA98" s="437"/>
      <c r="BB98" s="438"/>
      <c r="BC98" s="438"/>
      <c r="BD98" s="438"/>
      <c r="BE98" s="446"/>
      <c r="BF98" s="447"/>
      <c r="BG98" s="447"/>
      <c r="BH98" s="450"/>
      <c r="BI98" s="446"/>
      <c r="BJ98" s="447"/>
      <c r="BK98" s="447"/>
      <c r="BL98" s="450"/>
      <c r="BM98" s="446"/>
      <c r="BN98" s="447"/>
      <c r="BO98" s="447"/>
      <c r="BP98" s="450"/>
      <c r="BQ98" s="446"/>
      <c r="BR98" s="447"/>
      <c r="BS98" s="447"/>
      <c r="BT98" s="450"/>
      <c r="BU98" s="446"/>
      <c r="BV98" s="447"/>
      <c r="BW98" s="447"/>
      <c r="BX98" s="448"/>
      <c r="BY98" s="200">
        <f>SUM(Rezultati!E98:BX98)</f>
        <v>0</v>
      </c>
      <c r="BZ98" s="201">
        <f>COUNT(Rezultati!E98:BX98)</f>
        <v>0</v>
      </c>
      <c r="CA98" s="755"/>
      <c r="CB98" s="301" t="e">
        <f>Rezultati!BY98/Rezultati!BZ98</f>
        <v>#DIV/0!</v>
      </c>
      <c r="CC98" s="756"/>
      <c r="CD98" s="203" t="str">
        <f t="shared" si="0"/>
        <v>Pieaicinatajs spēlētājs</v>
      </c>
    </row>
    <row r="99" spans="1:82" ht="15">
      <c r="A99" s="235" t="s">
        <v>52</v>
      </c>
      <c r="B99" s="317" t="s">
        <v>125</v>
      </c>
      <c r="C99" s="483">
        <v>8</v>
      </c>
      <c r="D99" s="484">
        <f>Rezultati!C99*Rezultati!BZ99</f>
        <v>0</v>
      </c>
      <c r="E99" s="451"/>
      <c r="F99" s="452"/>
      <c r="G99" s="452"/>
      <c r="H99" s="453"/>
      <c r="I99" s="451"/>
      <c r="J99" s="452"/>
      <c r="K99" s="452"/>
      <c r="L99" s="453"/>
      <c r="M99" s="451"/>
      <c r="N99" s="452"/>
      <c r="O99" s="452"/>
      <c r="P99" s="453"/>
      <c r="Q99" s="451"/>
      <c r="R99" s="452"/>
      <c r="S99" s="452"/>
      <c r="T99" s="453"/>
      <c r="U99" s="451"/>
      <c r="V99" s="452"/>
      <c r="W99" s="452"/>
      <c r="X99" s="453"/>
      <c r="Y99" s="451"/>
      <c r="Z99" s="452"/>
      <c r="AA99" s="452"/>
      <c r="AB99" s="453"/>
      <c r="AC99" s="451"/>
      <c r="AD99" s="452"/>
      <c r="AE99" s="452"/>
      <c r="AF99" s="453"/>
      <c r="AG99" s="451"/>
      <c r="AH99" s="452"/>
      <c r="AI99" s="452"/>
      <c r="AJ99" s="453"/>
      <c r="AK99" s="451"/>
      <c r="AL99" s="452"/>
      <c r="AM99" s="452"/>
      <c r="AN99" s="453"/>
      <c r="AO99" s="446"/>
      <c r="AP99" s="447"/>
      <c r="AQ99" s="447"/>
      <c r="AR99" s="450"/>
      <c r="AS99" s="446"/>
      <c r="AT99" s="447"/>
      <c r="AU99" s="447"/>
      <c r="AV99" s="450"/>
      <c r="AW99" s="446"/>
      <c r="AX99" s="447"/>
      <c r="AY99" s="447"/>
      <c r="AZ99" s="450"/>
      <c r="BA99" s="437"/>
      <c r="BB99" s="438"/>
      <c r="BC99" s="438"/>
      <c r="BD99" s="438"/>
      <c r="BE99" s="446"/>
      <c r="BF99" s="447"/>
      <c r="BG99" s="447"/>
      <c r="BH99" s="450"/>
      <c r="BI99" s="446"/>
      <c r="BJ99" s="447"/>
      <c r="BK99" s="447"/>
      <c r="BL99" s="450"/>
      <c r="BM99" s="446"/>
      <c r="BN99" s="447"/>
      <c r="BO99" s="447"/>
      <c r="BP99" s="450"/>
      <c r="BQ99" s="446"/>
      <c r="BR99" s="447"/>
      <c r="BS99" s="447"/>
      <c r="BT99" s="450"/>
      <c r="BU99" s="446"/>
      <c r="BV99" s="447"/>
      <c r="BW99" s="447"/>
      <c r="BX99" s="448"/>
      <c r="BY99" s="200">
        <f>SUM(Rezultati!E99:BX99)</f>
        <v>0</v>
      </c>
      <c r="BZ99" s="201">
        <f>COUNT(Rezultati!E99:BX99)</f>
        <v>0</v>
      </c>
      <c r="CA99" s="755"/>
      <c r="CB99" s="301" t="e">
        <f>Rezultati!BY99/Rezultati!BZ99-8</f>
        <v>#DIV/0!</v>
      </c>
      <c r="CC99" s="756"/>
      <c r="CD99" s="203" t="str">
        <f t="shared" si="0"/>
        <v>Iveta Jakušenoka</v>
      </c>
    </row>
    <row r="100" spans="1:82" ht="15">
      <c r="A100" s="341" t="s">
        <v>52</v>
      </c>
      <c r="B100" s="207"/>
      <c r="C100" s="485">
        <v>0</v>
      </c>
      <c r="D100" s="486">
        <f>Rezultati!C100*Rezultati!BZ100</f>
        <v>0</v>
      </c>
      <c r="E100" s="454"/>
      <c r="F100" s="455"/>
      <c r="G100" s="455"/>
      <c r="H100" s="456"/>
      <c r="I100" s="454"/>
      <c r="J100" s="455"/>
      <c r="K100" s="455"/>
      <c r="L100" s="456"/>
      <c r="M100" s="454"/>
      <c r="N100" s="455"/>
      <c r="O100" s="455"/>
      <c r="P100" s="456"/>
      <c r="Q100" s="454"/>
      <c r="R100" s="455"/>
      <c r="S100" s="455"/>
      <c r="T100" s="456"/>
      <c r="U100" s="454"/>
      <c r="V100" s="455"/>
      <c r="W100" s="455"/>
      <c r="X100" s="456"/>
      <c r="Y100" s="454"/>
      <c r="Z100" s="455"/>
      <c r="AA100" s="455"/>
      <c r="AB100" s="456"/>
      <c r="AC100" s="454"/>
      <c r="AD100" s="455"/>
      <c r="AE100" s="455"/>
      <c r="AF100" s="456"/>
      <c r="AG100" s="454"/>
      <c r="AH100" s="455"/>
      <c r="AI100" s="455"/>
      <c r="AJ100" s="456"/>
      <c r="AK100" s="454"/>
      <c r="AL100" s="455"/>
      <c r="AM100" s="455"/>
      <c r="AN100" s="456"/>
      <c r="AO100" s="459"/>
      <c r="AP100" s="460"/>
      <c r="AQ100" s="460"/>
      <c r="AR100" s="461"/>
      <c r="AS100" s="459"/>
      <c r="AT100" s="460"/>
      <c r="AU100" s="460"/>
      <c r="AV100" s="461"/>
      <c r="AW100" s="459"/>
      <c r="AX100" s="460"/>
      <c r="AY100" s="460"/>
      <c r="AZ100" s="461"/>
      <c r="BA100" s="457"/>
      <c r="BB100" s="458"/>
      <c r="BC100" s="458"/>
      <c r="BD100" s="458"/>
      <c r="BE100" s="459"/>
      <c r="BF100" s="460"/>
      <c r="BG100" s="460"/>
      <c r="BH100" s="461"/>
      <c r="BI100" s="459"/>
      <c r="BJ100" s="460"/>
      <c r="BK100" s="460"/>
      <c r="BL100" s="461"/>
      <c r="BM100" s="459"/>
      <c r="BN100" s="460"/>
      <c r="BO100" s="460"/>
      <c r="BP100" s="461"/>
      <c r="BQ100" s="459"/>
      <c r="BR100" s="460"/>
      <c r="BS100" s="460"/>
      <c r="BT100" s="461"/>
      <c r="BU100" s="459"/>
      <c r="BV100" s="460"/>
      <c r="BW100" s="460"/>
      <c r="BX100" s="478"/>
      <c r="BY100" s="479">
        <f>SUM(Rezultati!E100:BX100)</f>
        <v>0</v>
      </c>
      <c r="BZ100" s="480">
        <f>COUNT(Rezultati!E100:BX100)</f>
        <v>0</v>
      </c>
      <c r="CA100" s="755"/>
      <c r="CB100" s="301" t="e">
        <f>Rezultati!BY100/Rezultati!BZ100</f>
        <v>#DIV/0!</v>
      </c>
      <c r="CC100" s="756"/>
      <c r="CD100" s="203">
        <f t="shared" si="0"/>
        <v>0</v>
      </c>
    </row>
    <row r="101" spans="1:82" ht="15">
      <c r="A101" s="364" t="str">
        <f>Punkti!A44</f>
        <v>Zaļie Pumpuri</v>
      </c>
      <c r="B101" s="365" t="s">
        <v>126</v>
      </c>
      <c r="C101" s="366">
        <v>8</v>
      </c>
      <c r="D101" s="367">
        <f>Rezultati!C101*Rezultati!BZ101</f>
        <v>0</v>
      </c>
      <c r="E101" s="467"/>
      <c r="F101" s="468"/>
      <c r="G101" s="468"/>
      <c r="H101" s="469"/>
      <c r="I101" s="467"/>
      <c r="J101" s="468"/>
      <c r="K101" s="468"/>
      <c r="L101" s="469"/>
      <c r="M101" s="467"/>
      <c r="N101" s="468"/>
      <c r="O101" s="468"/>
      <c r="P101" s="469"/>
      <c r="Q101" s="467"/>
      <c r="R101" s="468"/>
      <c r="S101" s="468"/>
      <c r="T101" s="469"/>
      <c r="U101" s="386"/>
      <c r="V101" s="387"/>
      <c r="W101" s="387"/>
      <c r="X101" s="388"/>
      <c r="Y101" s="467"/>
      <c r="Z101" s="468"/>
      <c r="AA101" s="468"/>
      <c r="AB101" s="469"/>
      <c r="AC101" s="467"/>
      <c r="AD101" s="468"/>
      <c r="AE101" s="468"/>
      <c r="AF101" s="469"/>
      <c r="AG101" s="467"/>
      <c r="AH101" s="468"/>
      <c r="AI101" s="468"/>
      <c r="AJ101" s="469"/>
      <c r="AK101" s="467"/>
      <c r="AL101" s="468"/>
      <c r="AM101" s="468"/>
      <c r="AN101" s="469"/>
      <c r="AO101" s="470"/>
      <c r="AP101" s="471"/>
      <c r="AQ101" s="471"/>
      <c r="AR101" s="472"/>
      <c r="AS101" s="470"/>
      <c r="AT101" s="471"/>
      <c r="AU101" s="471"/>
      <c r="AV101" s="472"/>
      <c r="AW101" s="470"/>
      <c r="AX101" s="471"/>
      <c r="AY101" s="471"/>
      <c r="AZ101" s="472"/>
      <c r="BA101" s="470"/>
      <c r="BB101" s="471"/>
      <c r="BC101" s="471"/>
      <c r="BD101" s="472"/>
      <c r="BE101" s="437"/>
      <c r="BF101" s="438"/>
      <c r="BG101" s="438"/>
      <c r="BH101" s="438"/>
      <c r="BI101" s="470"/>
      <c r="BJ101" s="471"/>
      <c r="BK101" s="471"/>
      <c r="BL101" s="472"/>
      <c r="BM101" s="470"/>
      <c r="BN101" s="471"/>
      <c r="BO101" s="471"/>
      <c r="BP101" s="472"/>
      <c r="BQ101" s="470"/>
      <c r="BR101" s="471"/>
      <c r="BS101" s="471"/>
      <c r="BT101" s="472"/>
      <c r="BU101" s="470"/>
      <c r="BV101" s="471"/>
      <c r="BW101" s="471"/>
      <c r="BX101" s="473"/>
      <c r="BY101" s="443">
        <f>SUM(Rezultati!E101:BX101)</f>
        <v>0</v>
      </c>
      <c r="BZ101" s="444">
        <f>COUNT(Rezultati!E101:BX101)</f>
        <v>0</v>
      </c>
      <c r="CA101" s="755">
        <f>SUM((Rezultati!BY101+Rezultati!BY102+Rezultati!BY103+Rezultati!BY104+Rezultati!BY105+Rezultati!BY106+Rezultati!BY107)/(Rezultati!BZ101+Rezultati!BZ102+Rezultati!BZ103+Rezultati!BZ104+Rezultati!BZ105+Rezultati!BZ106+Rezultati!BZ107))</f>
        <v>135.27083333333334</v>
      </c>
      <c r="CB101" s="301" t="e">
        <f>Rezultati!BY101/Rezultati!BZ101-8</f>
        <v>#DIV/0!</v>
      </c>
      <c r="CC101" s="756" t="str">
        <f>BE2</f>
        <v>Zaļie Pumpuri</v>
      </c>
      <c r="CD101" s="203" t="str">
        <f t="shared" si="0"/>
        <v>Iveta Lauciņa</v>
      </c>
    </row>
    <row r="102" spans="1:82" ht="15">
      <c r="A102" s="232" t="s">
        <v>53</v>
      </c>
      <c r="B102" s="339" t="s">
        <v>127</v>
      </c>
      <c r="C102" s="487">
        <v>0</v>
      </c>
      <c r="D102" s="181">
        <f>Rezultati!C102*Rezultati!BZ102</f>
        <v>0</v>
      </c>
      <c r="E102" s="434"/>
      <c r="F102" s="435"/>
      <c r="G102" s="435"/>
      <c r="H102" s="436"/>
      <c r="I102" s="434"/>
      <c r="J102" s="435"/>
      <c r="K102" s="435"/>
      <c r="L102" s="436"/>
      <c r="M102" s="434"/>
      <c r="N102" s="435"/>
      <c r="O102" s="435"/>
      <c r="P102" s="436"/>
      <c r="Q102" s="434"/>
      <c r="R102" s="435"/>
      <c r="S102" s="435"/>
      <c r="T102" s="436"/>
      <c r="U102" s="389"/>
      <c r="V102" s="390"/>
      <c r="W102" s="390"/>
      <c r="X102" s="396"/>
      <c r="Y102" s="434"/>
      <c r="Z102" s="435"/>
      <c r="AA102" s="435"/>
      <c r="AB102" s="436"/>
      <c r="AC102" s="434"/>
      <c r="AD102" s="435"/>
      <c r="AE102" s="435"/>
      <c r="AF102" s="436"/>
      <c r="AG102" s="434"/>
      <c r="AH102" s="435"/>
      <c r="AI102" s="435"/>
      <c r="AJ102" s="436"/>
      <c r="AK102" s="434"/>
      <c r="AL102" s="435"/>
      <c r="AM102" s="435"/>
      <c r="AN102" s="436"/>
      <c r="AO102" s="439"/>
      <c r="AP102" s="440"/>
      <c r="AQ102" s="440"/>
      <c r="AR102" s="441"/>
      <c r="AS102" s="439"/>
      <c r="AT102" s="440"/>
      <c r="AU102" s="440"/>
      <c r="AV102" s="441"/>
      <c r="AW102" s="439">
        <v>118</v>
      </c>
      <c r="AX102" s="440">
        <v>129</v>
      </c>
      <c r="AY102" s="440">
        <v>146</v>
      </c>
      <c r="AZ102" s="441">
        <v>155</v>
      </c>
      <c r="BA102" s="439">
        <v>168</v>
      </c>
      <c r="BB102" s="440">
        <v>132</v>
      </c>
      <c r="BC102" s="440">
        <v>150</v>
      </c>
      <c r="BD102" s="441">
        <v>101</v>
      </c>
      <c r="BE102" s="437"/>
      <c r="BF102" s="438"/>
      <c r="BG102" s="438"/>
      <c r="BH102" s="438"/>
      <c r="BI102" s="439"/>
      <c r="BJ102" s="440"/>
      <c r="BK102" s="440"/>
      <c r="BL102" s="441"/>
      <c r="BM102" s="439">
        <v>140</v>
      </c>
      <c r="BN102" s="440">
        <v>153</v>
      </c>
      <c r="BO102" s="440"/>
      <c r="BP102" s="441">
        <v>136</v>
      </c>
      <c r="BQ102" s="439"/>
      <c r="BR102" s="440"/>
      <c r="BS102" s="440"/>
      <c r="BT102" s="441"/>
      <c r="BU102" s="446">
        <v>172</v>
      </c>
      <c r="BV102" s="447">
        <v>97</v>
      </c>
      <c r="BW102" s="447">
        <v>149</v>
      </c>
      <c r="BX102" s="448">
        <v>135</v>
      </c>
      <c r="BY102" s="449">
        <f>SUM(Rezultati!E102:BX102)</f>
        <v>2081</v>
      </c>
      <c r="BZ102" s="201">
        <f>COUNT(Rezultati!E102:BX102)</f>
        <v>15</v>
      </c>
      <c r="CA102" s="755"/>
      <c r="CB102" s="301">
        <f>Rezultati!BY102/Rezultati!BZ102</f>
        <v>138.73333333333332</v>
      </c>
      <c r="CC102" s="756"/>
      <c r="CD102" s="203" t="str">
        <f t="shared" si="0"/>
        <v>Ainārs Sedlenieks</v>
      </c>
    </row>
    <row r="103" spans="1:82" ht="15">
      <c r="A103" s="235" t="s">
        <v>53</v>
      </c>
      <c r="B103" s="317" t="s">
        <v>128</v>
      </c>
      <c r="C103" s="383">
        <v>8</v>
      </c>
      <c r="D103" s="238">
        <f>Rezultati!C103*Rezultati!BZ103</f>
        <v>112</v>
      </c>
      <c r="E103" s="434"/>
      <c r="F103" s="435"/>
      <c r="G103" s="435"/>
      <c r="H103" s="436"/>
      <c r="I103" s="434"/>
      <c r="J103" s="435"/>
      <c r="K103" s="435"/>
      <c r="L103" s="436"/>
      <c r="M103" s="434"/>
      <c r="N103" s="435"/>
      <c r="O103" s="435"/>
      <c r="P103" s="436"/>
      <c r="Q103" s="434"/>
      <c r="R103" s="435"/>
      <c r="S103" s="435"/>
      <c r="T103" s="436"/>
      <c r="U103" s="397"/>
      <c r="V103" s="398"/>
      <c r="W103" s="398"/>
      <c r="X103" s="400"/>
      <c r="Y103" s="434"/>
      <c r="Z103" s="435"/>
      <c r="AA103" s="435"/>
      <c r="AB103" s="436"/>
      <c r="AC103" s="434"/>
      <c r="AD103" s="435"/>
      <c r="AE103" s="435"/>
      <c r="AF103" s="436"/>
      <c r="AG103" s="434"/>
      <c r="AH103" s="435"/>
      <c r="AI103" s="435"/>
      <c r="AJ103" s="436"/>
      <c r="AK103" s="434"/>
      <c r="AL103" s="435"/>
      <c r="AM103" s="435"/>
      <c r="AN103" s="436"/>
      <c r="AO103" s="446"/>
      <c r="AP103" s="447"/>
      <c r="AQ103" s="447"/>
      <c r="AR103" s="450"/>
      <c r="AS103" s="446"/>
      <c r="AT103" s="447"/>
      <c r="AU103" s="447"/>
      <c r="AV103" s="450"/>
      <c r="AW103" s="446">
        <v>125</v>
      </c>
      <c r="AX103" s="447">
        <v>151</v>
      </c>
      <c r="AY103" s="447">
        <v>142</v>
      </c>
      <c r="AZ103" s="450">
        <v>131</v>
      </c>
      <c r="BA103" s="446">
        <v>120</v>
      </c>
      <c r="BB103" s="447">
        <v>122</v>
      </c>
      <c r="BC103" s="447">
        <v>120</v>
      </c>
      <c r="BD103" s="450">
        <v>165</v>
      </c>
      <c r="BE103" s="437"/>
      <c r="BF103" s="438"/>
      <c r="BG103" s="438"/>
      <c r="BH103" s="438"/>
      <c r="BI103" s="446"/>
      <c r="BJ103" s="447"/>
      <c r="BK103" s="447"/>
      <c r="BL103" s="450"/>
      <c r="BM103" s="446"/>
      <c r="BN103" s="447">
        <v>123</v>
      </c>
      <c r="BO103" s="447">
        <v>134</v>
      </c>
      <c r="BP103" s="450"/>
      <c r="BQ103" s="446"/>
      <c r="BR103" s="447"/>
      <c r="BS103" s="447"/>
      <c r="BT103" s="450"/>
      <c r="BU103" s="446">
        <v>165</v>
      </c>
      <c r="BV103" s="447">
        <v>164</v>
      </c>
      <c r="BW103" s="447">
        <v>124</v>
      </c>
      <c r="BX103" s="448">
        <v>117</v>
      </c>
      <c r="BY103" s="449">
        <f>SUM(Rezultati!E103:BX103)</f>
        <v>1903</v>
      </c>
      <c r="BZ103" s="201">
        <f>COUNT(Rezultati!E103:BX103)</f>
        <v>14</v>
      </c>
      <c r="CA103" s="755"/>
      <c r="CB103" s="301">
        <f>Rezultati!BY103/Rezultati!BZ103-8</f>
        <v>127.92857142857142</v>
      </c>
      <c r="CC103" s="756"/>
      <c r="CD103" s="203" t="str">
        <f t="shared" si="0"/>
        <v>Guna Sedleniece</v>
      </c>
    </row>
    <row r="104" spans="1:82" ht="15">
      <c r="A104" s="232" t="s">
        <v>53</v>
      </c>
      <c r="B104" s="239" t="s">
        <v>129</v>
      </c>
      <c r="C104" s="347">
        <v>0</v>
      </c>
      <c r="D104" s="181">
        <f>Rezultati!C104*Rezultati!BZ104</f>
        <v>0</v>
      </c>
      <c r="E104" s="434"/>
      <c r="F104" s="435"/>
      <c r="G104" s="435"/>
      <c r="H104" s="436"/>
      <c r="I104" s="434"/>
      <c r="J104" s="435"/>
      <c r="K104" s="435"/>
      <c r="L104" s="436"/>
      <c r="M104" s="434"/>
      <c r="N104" s="435"/>
      <c r="O104" s="435"/>
      <c r="P104" s="436"/>
      <c r="Q104" s="434"/>
      <c r="R104" s="435"/>
      <c r="S104" s="435"/>
      <c r="T104" s="436"/>
      <c r="U104" s="397"/>
      <c r="V104" s="398"/>
      <c r="W104" s="398"/>
      <c r="X104" s="400"/>
      <c r="Y104" s="434"/>
      <c r="Z104" s="435"/>
      <c r="AA104" s="435"/>
      <c r="AB104" s="436"/>
      <c r="AC104" s="434"/>
      <c r="AD104" s="435"/>
      <c r="AE104" s="435"/>
      <c r="AF104" s="436"/>
      <c r="AG104" s="434"/>
      <c r="AH104" s="435"/>
      <c r="AI104" s="435"/>
      <c r="AJ104" s="436"/>
      <c r="AK104" s="434"/>
      <c r="AL104" s="435"/>
      <c r="AM104" s="435"/>
      <c r="AN104" s="436"/>
      <c r="AO104" s="446"/>
      <c r="AP104" s="447"/>
      <c r="AQ104" s="447"/>
      <c r="AR104" s="450"/>
      <c r="AS104" s="446"/>
      <c r="AT104" s="447"/>
      <c r="AU104" s="447"/>
      <c r="AV104" s="450"/>
      <c r="AW104" s="446"/>
      <c r="AX104" s="447"/>
      <c r="AY104" s="447"/>
      <c r="AZ104" s="450"/>
      <c r="BA104" s="446"/>
      <c r="BB104" s="447"/>
      <c r="BC104" s="447"/>
      <c r="BD104" s="450"/>
      <c r="BE104" s="437"/>
      <c r="BF104" s="438"/>
      <c r="BG104" s="438"/>
      <c r="BH104" s="438"/>
      <c r="BI104" s="446"/>
      <c r="BJ104" s="447"/>
      <c r="BK104" s="447"/>
      <c r="BL104" s="450"/>
      <c r="BM104" s="446">
        <v>155</v>
      </c>
      <c r="BN104" s="447">
        <v>119</v>
      </c>
      <c r="BO104" s="447">
        <v>189</v>
      </c>
      <c r="BP104" s="450">
        <v>155</v>
      </c>
      <c r="BQ104" s="446"/>
      <c r="BR104" s="447"/>
      <c r="BS104" s="447"/>
      <c r="BT104" s="450"/>
      <c r="BU104" s="446"/>
      <c r="BV104" s="447"/>
      <c r="BW104" s="447"/>
      <c r="BX104" s="448"/>
      <c r="BY104" s="449">
        <f>SUM(Rezultati!E104:BX104)</f>
        <v>618</v>
      </c>
      <c r="BZ104" s="201">
        <f>COUNT(Rezultati!E104:BX104)</f>
        <v>4</v>
      </c>
      <c r="CA104" s="755"/>
      <c r="CB104" s="301">
        <f>Rezultati!BY104/Rezultati!BZ104</f>
        <v>154.5</v>
      </c>
      <c r="CC104" s="756"/>
      <c r="CD104" s="203" t="str">
        <f t="shared" si="0"/>
        <v>Gustavs Jaunzemis</v>
      </c>
    </row>
    <row r="105" spans="1:82" ht="15">
      <c r="A105" s="235" t="s">
        <v>53</v>
      </c>
      <c r="B105" s="317" t="s">
        <v>130</v>
      </c>
      <c r="C105" s="383">
        <v>8</v>
      </c>
      <c r="D105" s="238">
        <f>Rezultati!C105*Rezultati!BZ105</f>
        <v>120</v>
      </c>
      <c r="E105" s="451"/>
      <c r="F105" s="452"/>
      <c r="G105" s="452"/>
      <c r="H105" s="453"/>
      <c r="I105" s="451"/>
      <c r="J105" s="452"/>
      <c r="K105" s="452"/>
      <c r="L105" s="453"/>
      <c r="M105" s="451"/>
      <c r="N105" s="452"/>
      <c r="O105" s="452"/>
      <c r="P105" s="453"/>
      <c r="Q105" s="451"/>
      <c r="R105" s="452"/>
      <c r="S105" s="452"/>
      <c r="T105" s="453"/>
      <c r="U105" s="397"/>
      <c r="V105" s="398"/>
      <c r="W105" s="398"/>
      <c r="X105" s="400"/>
      <c r="Y105" s="451"/>
      <c r="Z105" s="452"/>
      <c r="AA105" s="452"/>
      <c r="AB105" s="453"/>
      <c r="AC105" s="451"/>
      <c r="AD105" s="452"/>
      <c r="AE105" s="452"/>
      <c r="AF105" s="453"/>
      <c r="AG105" s="451"/>
      <c r="AH105" s="452"/>
      <c r="AI105" s="452"/>
      <c r="AJ105" s="453"/>
      <c r="AK105" s="451"/>
      <c r="AL105" s="452"/>
      <c r="AM105" s="452"/>
      <c r="AN105" s="453"/>
      <c r="AO105" s="446"/>
      <c r="AP105" s="447"/>
      <c r="AQ105" s="447"/>
      <c r="AR105" s="450"/>
      <c r="AS105" s="446"/>
      <c r="AT105" s="447"/>
      <c r="AU105" s="447"/>
      <c r="AV105" s="450"/>
      <c r="AW105" s="446">
        <v>109</v>
      </c>
      <c r="AX105" s="447">
        <v>102</v>
      </c>
      <c r="AY105" s="447">
        <v>97</v>
      </c>
      <c r="AZ105" s="450">
        <v>127</v>
      </c>
      <c r="BA105" s="446">
        <v>131</v>
      </c>
      <c r="BB105" s="447">
        <v>165</v>
      </c>
      <c r="BC105" s="447">
        <v>111</v>
      </c>
      <c r="BD105" s="450">
        <v>153</v>
      </c>
      <c r="BE105" s="437"/>
      <c r="BF105" s="438"/>
      <c r="BG105" s="438"/>
      <c r="BH105" s="438"/>
      <c r="BI105" s="446"/>
      <c r="BJ105" s="447"/>
      <c r="BK105" s="447"/>
      <c r="BL105" s="450"/>
      <c r="BM105" s="446">
        <v>133</v>
      </c>
      <c r="BN105" s="447"/>
      <c r="BO105" s="447">
        <v>137</v>
      </c>
      <c r="BP105" s="450">
        <v>123</v>
      </c>
      <c r="BQ105" s="446"/>
      <c r="BR105" s="447"/>
      <c r="BS105" s="447"/>
      <c r="BT105" s="450"/>
      <c r="BU105" s="446">
        <v>131</v>
      </c>
      <c r="BV105" s="447">
        <v>136</v>
      </c>
      <c r="BW105" s="447">
        <v>121</v>
      </c>
      <c r="BX105" s="448">
        <v>115</v>
      </c>
      <c r="BY105" s="449">
        <f>SUM(Rezultati!E105:BX105)</f>
        <v>1891</v>
      </c>
      <c r="BZ105" s="201">
        <f>COUNT(Rezultati!E105:BX105)</f>
        <v>15</v>
      </c>
      <c r="CA105" s="755"/>
      <c r="CB105" s="301">
        <f>Rezultati!BY105/Rezultati!BZ105-8</f>
        <v>118.06666666666666</v>
      </c>
      <c r="CC105" s="756"/>
      <c r="CD105" s="203" t="str">
        <f t="shared" si="0"/>
        <v>Indra Segliņa</v>
      </c>
    </row>
    <row r="106" spans="1:82" ht="15">
      <c r="A106" s="232" t="s">
        <v>53</v>
      </c>
      <c r="B106" s="239" t="s">
        <v>79</v>
      </c>
      <c r="C106" s="347">
        <v>0</v>
      </c>
      <c r="D106" s="181">
        <f>Rezultati!C106*Rezultati!BZ106</f>
        <v>0</v>
      </c>
      <c r="E106" s="451"/>
      <c r="F106" s="452"/>
      <c r="G106" s="452"/>
      <c r="H106" s="453"/>
      <c r="I106" s="451"/>
      <c r="J106" s="452"/>
      <c r="K106" s="452"/>
      <c r="L106" s="453"/>
      <c r="M106" s="451"/>
      <c r="N106" s="452"/>
      <c r="O106" s="452"/>
      <c r="P106" s="453"/>
      <c r="Q106" s="451"/>
      <c r="R106" s="452"/>
      <c r="S106" s="452"/>
      <c r="T106" s="453"/>
      <c r="U106" s="397"/>
      <c r="V106" s="398"/>
      <c r="W106" s="398"/>
      <c r="X106" s="400"/>
      <c r="Y106" s="451"/>
      <c r="Z106" s="452"/>
      <c r="AA106" s="452"/>
      <c r="AB106" s="453"/>
      <c r="AC106" s="451"/>
      <c r="AD106" s="452"/>
      <c r="AE106" s="452"/>
      <c r="AF106" s="453"/>
      <c r="AG106" s="451"/>
      <c r="AH106" s="452"/>
      <c r="AI106" s="452"/>
      <c r="AJ106" s="453"/>
      <c r="AK106" s="451"/>
      <c r="AL106" s="452"/>
      <c r="AM106" s="452"/>
      <c r="AN106" s="453"/>
      <c r="AO106" s="446"/>
      <c r="AP106" s="447"/>
      <c r="AQ106" s="447"/>
      <c r="AR106" s="450"/>
      <c r="AS106" s="446"/>
      <c r="AT106" s="447"/>
      <c r="AU106" s="447"/>
      <c r="AV106" s="450"/>
      <c r="AW106" s="446"/>
      <c r="AX106" s="447"/>
      <c r="AY106" s="447"/>
      <c r="AZ106" s="450"/>
      <c r="BA106" s="446"/>
      <c r="BB106" s="447"/>
      <c r="BC106" s="447"/>
      <c r="BD106" s="450"/>
      <c r="BE106" s="437"/>
      <c r="BF106" s="438"/>
      <c r="BG106" s="438"/>
      <c r="BH106" s="438"/>
      <c r="BI106" s="446"/>
      <c r="BJ106" s="447"/>
      <c r="BK106" s="447"/>
      <c r="BL106" s="450"/>
      <c r="BM106" s="446"/>
      <c r="BN106" s="447"/>
      <c r="BO106" s="447"/>
      <c r="BP106" s="450"/>
      <c r="BQ106" s="446"/>
      <c r="BR106" s="447"/>
      <c r="BS106" s="447"/>
      <c r="BT106" s="450"/>
      <c r="BU106" s="446"/>
      <c r="BV106" s="447"/>
      <c r="BW106" s="447"/>
      <c r="BX106" s="448"/>
      <c r="BY106" s="449">
        <f>SUM(Rezultati!E106:BX106)</f>
        <v>0</v>
      </c>
      <c r="BZ106" s="201">
        <f>COUNT(Rezultati!E106:BX106)</f>
        <v>0</v>
      </c>
      <c r="CA106" s="755"/>
      <c r="CB106" s="301" t="e">
        <f>Rezultati!BY106/Rezultati!BZ106</f>
        <v>#DIV/0!</v>
      </c>
      <c r="CC106" s="756"/>
      <c r="CD106" s="203" t="str">
        <f t="shared" si="0"/>
        <v>Pieacinātajs spēlētājs</v>
      </c>
    </row>
    <row r="107" spans="1:82" ht="15">
      <c r="A107" s="326" t="s">
        <v>53</v>
      </c>
      <c r="B107" s="327" t="s">
        <v>80</v>
      </c>
      <c r="C107" s="259">
        <v>0</v>
      </c>
      <c r="D107" s="260">
        <f>Rezultati!C107*Rezultati!BZ107</f>
        <v>0</v>
      </c>
      <c r="E107" s="454"/>
      <c r="F107" s="455"/>
      <c r="G107" s="455"/>
      <c r="H107" s="456"/>
      <c r="I107" s="454"/>
      <c r="J107" s="455"/>
      <c r="K107" s="455"/>
      <c r="L107" s="456"/>
      <c r="M107" s="454"/>
      <c r="N107" s="455"/>
      <c r="O107" s="455"/>
      <c r="P107" s="456"/>
      <c r="Q107" s="454"/>
      <c r="R107" s="455"/>
      <c r="S107" s="455"/>
      <c r="T107" s="456"/>
      <c r="U107" s="281"/>
      <c r="V107" s="282"/>
      <c r="W107" s="282"/>
      <c r="X107" s="402"/>
      <c r="Y107" s="454"/>
      <c r="Z107" s="455"/>
      <c r="AA107" s="455"/>
      <c r="AB107" s="456"/>
      <c r="AC107" s="454"/>
      <c r="AD107" s="455"/>
      <c r="AE107" s="455"/>
      <c r="AF107" s="456"/>
      <c r="AG107" s="454"/>
      <c r="AH107" s="455"/>
      <c r="AI107" s="455"/>
      <c r="AJ107" s="456"/>
      <c r="AK107" s="454"/>
      <c r="AL107" s="455"/>
      <c r="AM107" s="455"/>
      <c r="AN107" s="456"/>
      <c r="AO107" s="459"/>
      <c r="AP107" s="460"/>
      <c r="AQ107" s="460"/>
      <c r="AR107" s="461"/>
      <c r="AS107" s="459"/>
      <c r="AT107" s="460"/>
      <c r="AU107" s="460"/>
      <c r="AV107" s="461"/>
      <c r="AW107" s="459"/>
      <c r="AX107" s="460"/>
      <c r="AY107" s="460"/>
      <c r="AZ107" s="461"/>
      <c r="BA107" s="459"/>
      <c r="BB107" s="460"/>
      <c r="BC107" s="460"/>
      <c r="BD107" s="461"/>
      <c r="BE107" s="457"/>
      <c r="BF107" s="458"/>
      <c r="BG107" s="458"/>
      <c r="BH107" s="458"/>
      <c r="BI107" s="459"/>
      <c r="BJ107" s="460"/>
      <c r="BK107" s="460"/>
      <c r="BL107" s="461"/>
      <c r="BM107" s="459"/>
      <c r="BN107" s="460"/>
      <c r="BO107" s="460"/>
      <c r="BP107" s="461"/>
      <c r="BQ107" s="459"/>
      <c r="BR107" s="460"/>
      <c r="BS107" s="460"/>
      <c r="BT107" s="461"/>
      <c r="BU107" s="459"/>
      <c r="BV107" s="460"/>
      <c r="BW107" s="460"/>
      <c r="BX107" s="478"/>
      <c r="BY107" s="465">
        <f>SUM(Rezultati!E107:BX107)</f>
        <v>0</v>
      </c>
      <c r="BZ107" s="466">
        <f>COUNT(Rezultati!E107:BX107)</f>
        <v>0</v>
      </c>
      <c r="CA107" s="755"/>
      <c r="CB107" s="301" t="e">
        <f>Rezultati!BY107/Rezultati!BZ107</f>
        <v>#DIV/0!</v>
      </c>
      <c r="CC107" s="756"/>
      <c r="CD107" s="203" t="str">
        <f t="shared" si="0"/>
        <v>aklais rezultāts</v>
      </c>
    </row>
    <row r="108" spans="1:82" ht="15">
      <c r="A108" s="364" t="str">
        <f>Punkti!A47</f>
        <v>RTU</v>
      </c>
      <c r="B108" s="236" t="s">
        <v>131</v>
      </c>
      <c r="C108" s="237">
        <v>8</v>
      </c>
      <c r="D108" s="385">
        <f>Rezultati!C108*Rezultati!BZ108</f>
        <v>96</v>
      </c>
      <c r="E108" s="467"/>
      <c r="F108" s="468"/>
      <c r="G108" s="468"/>
      <c r="H108" s="469"/>
      <c r="I108" s="467"/>
      <c r="J108" s="468"/>
      <c r="K108" s="468"/>
      <c r="L108" s="469"/>
      <c r="M108" s="467"/>
      <c r="N108" s="468"/>
      <c r="O108" s="468"/>
      <c r="P108" s="469"/>
      <c r="Q108" s="467"/>
      <c r="R108" s="468"/>
      <c r="S108" s="468"/>
      <c r="T108" s="469"/>
      <c r="U108" s="386"/>
      <c r="V108" s="387"/>
      <c r="W108" s="387"/>
      <c r="X108" s="388"/>
      <c r="Y108" s="467"/>
      <c r="Z108" s="468"/>
      <c r="AA108" s="468"/>
      <c r="AB108" s="469"/>
      <c r="AC108" s="467"/>
      <c r="AD108" s="468"/>
      <c r="AE108" s="468"/>
      <c r="AF108" s="469"/>
      <c r="AG108" s="467"/>
      <c r="AH108" s="468"/>
      <c r="AI108" s="468"/>
      <c r="AJ108" s="469"/>
      <c r="AK108" s="467"/>
      <c r="AL108" s="468"/>
      <c r="AM108" s="468"/>
      <c r="AN108" s="469"/>
      <c r="AO108" s="470">
        <v>114</v>
      </c>
      <c r="AP108" s="471">
        <v>121</v>
      </c>
      <c r="AQ108" s="471">
        <v>123</v>
      </c>
      <c r="AR108" s="472">
        <v>132</v>
      </c>
      <c r="AS108" s="470"/>
      <c r="AT108" s="471"/>
      <c r="AU108" s="471"/>
      <c r="AV108" s="472"/>
      <c r="AW108" s="470"/>
      <c r="AX108" s="471"/>
      <c r="AY108" s="471"/>
      <c r="AZ108" s="472"/>
      <c r="BA108" s="470"/>
      <c r="BB108" s="471"/>
      <c r="BC108" s="471"/>
      <c r="BD108" s="472"/>
      <c r="BE108" s="470"/>
      <c r="BF108" s="471"/>
      <c r="BG108" s="471"/>
      <c r="BH108" s="472"/>
      <c r="BI108" s="437"/>
      <c r="BJ108" s="438"/>
      <c r="BK108" s="438"/>
      <c r="BL108" s="438"/>
      <c r="BM108" s="470">
        <v>119</v>
      </c>
      <c r="BN108" s="471">
        <v>123</v>
      </c>
      <c r="BO108" s="471">
        <v>125</v>
      </c>
      <c r="BP108" s="472">
        <v>111</v>
      </c>
      <c r="BQ108" s="470">
        <v>109</v>
      </c>
      <c r="BR108" s="471">
        <v>127</v>
      </c>
      <c r="BS108" s="471">
        <v>141</v>
      </c>
      <c r="BT108" s="472">
        <v>125</v>
      </c>
      <c r="BU108" s="439"/>
      <c r="BV108" s="440"/>
      <c r="BW108" s="440"/>
      <c r="BX108" s="442"/>
      <c r="BY108" s="200">
        <f>SUM(Rezultati!E108:BX108)</f>
        <v>1470</v>
      </c>
      <c r="BZ108" s="201">
        <f>COUNT(Rezultati!E108:BX108)</f>
        <v>12</v>
      </c>
      <c r="CA108" s="755">
        <f>SUM((Rezultati!BY108+Rezultati!BY109+Rezultati!BY110+Rezultati!BY111+Rezultati!BY112+Rezultati!BY113+Rezultati!BY114)/(Rezultati!BZ108+Rezultati!BZ109+Rezultati!BZ110+Rezultati!BZ111+Rezultati!BZ112+Rezultati!BZ113+Rezultati!BZ114))</f>
        <v>142.11111111111111</v>
      </c>
      <c r="CB108" s="301">
        <f>Rezultati!BY108/Rezultati!BZ108-8</f>
        <v>114.5</v>
      </c>
      <c r="CC108" s="756" t="str">
        <f>BI2</f>
        <v>RTU</v>
      </c>
      <c r="CD108" s="203" t="str">
        <f t="shared" si="0"/>
        <v>Gunita Vasiļevska</v>
      </c>
    </row>
    <row r="109" spans="1:82" ht="15">
      <c r="A109" s="232" t="s">
        <v>54</v>
      </c>
      <c r="B109" s="239" t="s">
        <v>132</v>
      </c>
      <c r="C109" s="234">
        <v>0</v>
      </c>
      <c r="D109" s="181">
        <f>Rezultati!C109*Rezultati!BZ109</f>
        <v>0</v>
      </c>
      <c r="E109" s="434"/>
      <c r="F109" s="435"/>
      <c r="G109" s="435"/>
      <c r="H109" s="436"/>
      <c r="I109" s="434"/>
      <c r="J109" s="435"/>
      <c r="K109" s="435"/>
      <c r="L109" s="436"/>
      <c r="M109" s="434"/>
      <c r="N109" s="435"/>
      <c r="O109" s="435"/>
      <c r="P109" s="436"/>
      <c r="Q109" s="434"/>
      <c r="R109" s="435"/>
      <c r="S109" s="435"/>
      <c r="T109" s="436"/>
      <c r="U109" s="389"/>
      <c r="V109" s="390"/>
      <c r="W109" s="390"/>
      <c r="X109" s="396"/>
      <c r="Y109" s="434"/>
      <c r="Z109" s="435"/>
      <c r="AA109" s="435"/>
      <c r="AB109" s="436"/>
      <c r="AC109" s="434"/>
      <c r="AD109" s="435"/>
      <c r="AE109" s="435"/>
      <c r="AF109" s="436"/>
      <c r="AG109" s="434"/>
      <c r="AH109" s="435"/>
      <c r="AI109" s="435"/>
      <c r="AJ109" s="436"/>
      <c r="AK109" s="434"/>
      <c r="AL109" s="435"/>
      <c r="AM109" s="435"/>
      <c r="AN109" s="436"/>
      <c r="AO109" s="439">
        <v>141</v>
      </c>
      <c r="AP109" s="440">
        <v>174</v>
      </c>
      <c r="AQ109" s="440">
        <v>187</v>
      </c>
      <c r="AR109" s="441">
        <v>152</v>
      </c>
      <c r="AS109" s="439"/>
      <c r="AT109" s="440"/>
      <c r="AU109" s="440"/>
      <c r="AV109" s="441"/>
      <c r="AW109" s="439"/>
      <c r="AX109" s="440"/>
      <c r="AY109" s="440"/>
      <c r="AZ109" s="441"/>
      <c r="BA109" s="439"/>
      <c r="BB109" s="440"/>
      <c r="BC109" s="440"/>
      <c r="BD109" s="441"/>
      <c r="BE109" s="439"/>
      <c r="BF109" s="440"/>
      <c r="BG109" s="440"/>
      <c r="BH109" s="441"/>
      <c r="BI109" s="437"/>
      <c r="BJ109" s="438"/>
      <c r="BK109" s="438"/>
      <c r="BL109" s="438"/>
      <c r="BM109" s="439"/>
      <c r="BN109" s="440"/>
      <c r="BO109" s="440"/>
      <c r="BP109" s="441"/>
      <c r="BQ109" s="439">
        <v>200</v>
      </c>
      <c r="BR109" s="440">
        <v>152</v>
      </c>
      <c r="BS109" s="440">
        <v>170</v>
      </c>
      <c r="BT109" s="441">
        <v>143</v>
      </c>
      <c r="BU109" s="446"/>
      <c r="BV109" s="447"/>
      <c r="BW109" s="447"/>
      <c r="BX109" s="448"/>
      <c r="BY109" s="200">
        <f>SUM(Rezultati!E109:BX109)</f>
        <v>1319</v>
      </c>
      <c r="BZ109" s="201">
        <f>COUNT(Rezultati!E109:BX109)</f>
        <v>8</v>
      </c>
      <c r="CA109" s="755"/>
      <c r="CB109" s="301">
        <f>Rezultati!BY109/Rezultati!BZ109</f>
        <v>164.875</v>
      </c>
      <c r="CC109" s="756"/>
      <c r="CD109" s="203" t="str">
        <f t="shared" si="0"/>
        <v>Māris Umbraško</v>
      </c>
    </row>
    <row r="110" spans="1:82" ht="15">
      <c r="A110" s="232" t="s">
        <v>54</v>
      </c>
      <c r="B110" s="239" t="s">
        <v>133</v>
      </c>
      <c r="C110" s="234">
        <v>0</v>
      </c>
      <c r="D110" s="181">
        <f>Rezultati!C110*Rezultati!BZ110</f>
        <v>0</v>
      </c>
      <c r="E110" s="434"/>
      <c r="F110" s="435"/>
      <c r="G110" s="435"/>
      <c r="H110" s="436"/>
      <c r="I110" s="434"/>
      <c r="J110" s="435"/>
      <c r="K110" s="435"/>
      <c r="L110" s="436"/>
      <c r="M110" s="434"/>
      <c r="N110" s="435"/>
      <c r="O110" s="435"/>
      <c r="P110" s="436"/>
      <c r="Q110" s="434"/>
      <c r="R110" s="435"/>
      <c r="S110" s="435"/>
      <c r="T110" s="436"/>
      <c r="U110" s="397"/>
      <c r="V110" s="398"/>
      <c r="W110" s="398"/>
      <c r="X110" s="400"/>
      <c r="Y110" s="434"/>
      <c r="Z110" s="435"/>
      <c r="AA110" s="435"/>
      <c r="AB110" s="436"/>
      <c r="AC110" s="434"/>
      <c r="AD110" s="435"/>
      <c r="AE110" s="435"/>
      <c r="AF110" s="436"/>
      <c r="AG110" s="434"/>
      <c r="AH110" s="435"/>
      <c r="AI110" s="435"/>
      <c r="AJ110" s="436"/>
      <c r="AK110" s="434"/>
      <c r="AL110" s="435"/>
      <c r="AM110" s="435"/>
      <c r="AN110" s="436"/>
      <c r="AO110" s="446"/>
      <c r="AP110" s="447"/>
      <c r="AQ110" s="447"/>
      <c r="AR110" s="450"/>
      <c r="AS110" s="446"/>
      <c r="AT110" s="447"/>
      <c r="AU110" s="447"/>
      <c r="AV110" s="450"/>
      <c r="AW110" s="446"/>
      <c r="AX110" s="447"/>
      <c r="AY110" s="447"/>
      <c r="AZ110" s="450"/>
      <c r="BA110" s="446"/>
      <c r="BB110" s="447"/>
      <c r="BC110" s="447"/>
      <c r="BD110" s="450"/>
      <c r="BE110" s="446"/>
      <c r="BF110" s="447"/>
      <c r="BG110" s="447"/>
      <c r="BH110" s="450"/>
      <c r="BI110" s="437"/>
      <c r="BJ110" s="438"/>
      <c r="BK110" s="438"/>
      <c r="BL110" s="438"/>
      <c r="BM110" s="446"/>
      <c r="BN110" s="447"/>
      <c r="BO110" s="447"/>
      <c r="BP110" s="450"/>
      <c r="BQ110" s="446"/>
      <c r="BR110" s="447"/>
      <c r="BS110" s="447"/>
      <c r="BT110" s="450"/>
      <c r="BU110" s="446"/>
      <c r="BV110" s="447"/>
      <c r="BW110" s="447"/>
      <c r="BX110" s="448"/>
      <c r="BY110" s="200">
        <f>SUM(Rezultati!E110:BX110)</f>
        <v>0</v>
      </c>
      <c r="BZ110" s="201">
        <f>COUNT(Rezultati!E110:BX110)</f>
        <v>0</v>
      </c>
      <c r="CA110" s="755"/>
      <c r="CB110" s="301" t="e">
        <f>Rezultati!BY110/Rezultati!BZ110</f>
        <v>#DIV/0!</v>
      </c>
      <c r="CC110" s="756"/>
      <c r="CD110" s="203" t="str">
        <f t="shared" si="0"/>
        <v>Rihards Zabers</v>
      </c>
    </row>
    <row r="111" spans="1:82" ht="15">
      <c r="A111" s="235" t="s">
        <v>54</v>
      </c>
      <c r="B111" s="384" t="s">
        <v>134</v>
      </c>
      <c r="C111" s="302">
        <v>8</v>
      </c>
      <c r="D111" s="238">
        <f>Rezultati!C111*Rezultati!BZ111</f>
        <v>96</v>
      </c>
      <c r="E111" s="434"/>
      <c r="F111" s="435"/>
      <c r="G111" s="435"/>
      <c r="H111" s="436"/>
      <c r="I111" s="434"/>
      <c r="J111" s="435"/>
      <c r="K111" s="435"/>
      <c r="L111" s="436"/>
      <c r="M111" s="434"/>
      <c r="N111" s="435"/>
      <c r="O111" s="435"/>
      <c r="P111" s="436"/>
      <c r="Q111" s="434"/>
      <c r="R111" s="435"/>
      <c r="S111" s="435"/>
      <c r="T111" s="436"/>
      <c r="U111" s="397"/>
      <c r="V111" s="398"/>
      <c r="W111" s="398"/>
      <c r="X111" s="400"/>
      <c r="Y111" s="434"/>
      <c r="Z111" s="435"/>
      <c r="AA111" s="435"/>
      <c r="AB111" s="436"/>
      <c r="AC111" s="434"/>
      <c r="AD111" s="435"/>
      <c r="AE111" s="435"/>
      <c r="AF111" s="436"/>
      <c r="AG111" s="434"/>
      <c r="AH111" s="435"/>
      <c r="AI111" s="435"/>
      <c r="AJ111" s="436"/>
      <c r="AK111" s="434"/>
      <c r="AL111" s="435"/>
      <c r="AM111" s="435"/>
      <c r="AN111" s="436"/>
      <c r="AO111" s="446">
        <v>136</v>
      </c>
      <c r="AP111" s="447">
        <v>174</v>
      </c>
      <c r="AQ111" s="447">
        <v>156</v>
      </c>
      <c r="AR111" s="450">
        <v>143</v>
      </c>
      <c r="AS111" s="446"/>
      <c r="AT111" s="447"/>
      <c r="AU111" s="447"/>
      <c r="AV111" s="450"/>
      <c r="AW111" s="446"/>
      <c r="AX111" s="447"/>
      <c r="AY111" s="447"/>
      <c r="AZ111" s="450"/>
      <c r="BA111" s="446"/>
      <c r="BB111" s="447"/>
      <c r="BC111" s="447"/>
      <c r="BD111" s="450"/>
      <c r="BE111" s="446"/>
      <c r="BF111" s="447"/>
      <c r="BG111" s="447"/>
      <c r="BH111" s="450"/>
      <c r="BI111" s="437"/>
      <c r="BJ111" s="438"/>
      <c r="BK111" s="438"/>
      <c r="BL111" s="438"/>
      <c r="BM111" s="446">
        <v>178</v>
      </c>
      <c r="BN111" s="447">
        <v>162</v>
      </c>
      <c r="BO111" s="447">
        <v>143</v>
      </c>
      <c r="BP111" s="450">
        <v>141</v>
      </c>
      <c r="BQ111" s="446">
        <v>170</v>
      </c>
      <c r="BR111" s="447">
        <v>189</v>
      </c>
      <c r="BS111" s="447">
        <v>160</v>
      </c>
      <c r="BT111" s="450">
        <v>151</v>
      </c>
      <c r="BU111" s="446"/>
      <c r="BV111" s="447"/>
      <c r="BW111" s="447"/>
      <c r="BX111" s="448"/>
      <c r="BY111" s="200">
        <f>SUM(Rezultati!E111:BX111)</f>
        <v>1903</v>
      </c>
      <c r="BZ111" s="201">
        <f>COUNT(Rezultati!E111:BX111)</f>
        <v>12</v>
      </c>
      <c r="CA111" s="755"/>
      <c r="CB111" s="301">
        <f>Rezultati!BY111/Rezultati!BZ111-8</f>
        <v>150.58333333333334</v>
      </c>
      <c r="CC111" s="756"/>
      <c r="CD111" s="203" t="str">
        <f t="shared" si="0"/>
        <v>Annija Celmiņa</v>
      </c>
    </row>
    <row r="112" spans="1:82" ht="15">
      <c r="A112" s="206" t="s">
        <v>54</v>
      </c>
      <c r="B112" s="346" t="s">
        <v>80</v>
      </c>
      <c r="C112" s="240">
        <v>0</v>
      </c>
      <c r="D112" s="209">
        <f>Rezultati!C112*Rezultati!BZ112</f>
        <v>0</v>
      </c>
      <c r="E112" s="451"/>
      <c r="F112" s="452"/>
      <c r="G112" s="452"/>
      <c r="H112" s="453"/>
      <c r="I112" s="451"/>
      <c r="J112" s="452"/>
      <c r="K112" s="452"/>
      <c r="L112" s="453"/>
      <c r="M112" s="451"/>
      <c r="N112" s="452"/>
      <c r="O112" s="452"/>
      <c r="P112" s="453"/>
      <c r="Q112" s="451"/>
      <c r="R112" s="452"/>
      <c r="S112" s="452"/>
      <c r="T112" s="453"/>
      <c r="U112" s="397"/>
      <c r="V112" s="398"/>
      <c r="W112" s="398"/>
      <c r="X112" s="400"/>
      <c r="Y112" s="451"/>
      <c r="Z112" s="452"/>
      <c r="AA112" s="452"/>
      <c r="AB112" s="453"/>
      <c r="AC112" s="451"/>
      <c r="AD112" s="452"/>
      <c r="AE112" s="452"/>
      <c r="AF112" s="453"/>
      <c r="AG112" s="451"/>
      <c r="AH112" s="452"/>
      <c r="AI112" s="452"/>
      <c r="AJ112" s="453"/>
      <c r="AK112" s="451"/>
      <c r="AL112" s="452"/>
      <c r="AM112" s="452"/>
      <c r="AN112" s="453"/>
      <c r="AO112" s="446"/>
      <c r="AP112" s="447"/>
      <c r="AQ112" s="447"/>
      <c r="AR112" s="450"/>
      <c r="AS112" s="446"/>
      <c r="AT112" s="447"/>
      <c r="AU112" s="447"/>
      <c r="AV112" s="450"/>
      <c r="AW112" s="446"/>
      <c r="AX112" s="447"/>
      <c r="AY112" s="447"/>
      <c r="AZ112" s="450"/>
      <c r="BA112" s="446"/>
      <c r="BB112" s="447"/>
      <c r="BC112" s="447"/>
      <c r="BD112" s="450"/>
      <c r="BE112" s="446"/>
      <c r="BF112" s="447"/>
      <c r="BG112" s="447"/>
      <c r="BH112" s="450"/>
      <c r="BI112" s="437"/>
      <c r="BJ112" s="438"/>
      <c r="BK112" s="438"/>
      <c r="BL112" s="438"/>
      <c r="BM112" s="446"/>
      <c r="BN112" s="447"/>
      <c r="BO112" s="447"/>
      <c r="BP112" s="450"/>
      <c r="BQ112" s="446"/>
      <c r="BR112" s="447"/>
      <c r="BS112" s="447"/>
      <c r="BT112" s="450"/>
      <c r="BU112" s="446"/>
      <c r="BV112" s="447"/>
      <c r="BW112" s="447"/>
      <c r="BX112" s="448"/>
      <c r="BY112" s="200">
        <f>SUM(Rezultati!E112:BX112)</f>
        <v>0</v>
      </c>
      <c r="BZ112" s="201">
        <f>COUNT(Rezultati!E112:BX112)</f>
        <v>0</v>
      </c>
      <c r="CA112" s="755"/>
      <c r="CB112" s="301" t="e">
        <f>Rezultati!BY112/Rezultati!BZ112</f>
        <v>#DIV/0!</v>
      </c>
      <c r="CC112" s="756"/>
      <c r="CD112" s="203" t="str">
        <f t="shared" si="0"/>
        <v>aklais rezultāts</v>
      </c>
    </row>
    <row r="113" spans="1:82" ht="15">
      <c r="A113" s="235" t="s">
        <v>54</v>
      </c>
      <c r="B113" s="384" t="s">
        <v>135</v>
      </c>
      <c r="C113" s="302">
        <v>8</v>
      </c>
      <c r="D113" s="238">
        <v>0</v>
      </c>
      <c r="E113" s="451"/>
      <c r="F113" s="452"/>
      <c r="G113" s="452"/>
      <c r="H113" s="453"/>
      <c r="I113" s="451"/>
      <c r="J113" s="452"/>
      <c r="K113" s="452"/>
      <c r="L113" s="453"/>
      <c r="M113" s="451"/>
      <c r="N113" s="452"/>
      <c r="O113" s="452"/>
      <c r="P113" s="453"/>
      <c r="Q113" s="451"/>
      <c r="R113" s="452"/>
      <c r="S113" s="452"/>
      <c r="T113" s="453"/>
      <c r="U113" s="397"/>
      <c r="V113" s="398"/>
      <c r="W113" s="398"/>
      <c r="X113" s="400"/>
      <c r="Y113" s="451"/>
      <c r="Z113" s="452"/>
      <c r="AA113" s="452"/>
      <c r="AB113" s="453"/>
      <c r="AC113" s="451"/>
      <c r="AD113" s="452"/>
      <c r="AE113" s="452"/>
      <c r="AF113" s="453"/>
      <c r="AG113" s="451"/>
      <c r="AH113" s="452"/>
      <c r="AI113" s="452"/>
      <c r="AJ113" s="453"/>
      <c r="AK113" s="451"/>
      <c r="AL113" s="452"/>
      <c r="AM113" s="452"/>
      <c r="AN113" s="453"/>
      <c r="AO113" s="446"/>
      <c r="AP113" s="447"/>
      <c r="AQ113" s="447"/>
      <c r="AR113" s="450"/>
      <c r="AS113" s="446"/>
      <c r="AT113" s="447"/>
      <c r="AU113" s="447"/>
      <c r="AV113" s="450"/>
      <c r="AW113" s="446"/>
      <c r="AX113" s="447"/>
      <c r="AY113" s="447"/>
      <c r="AZ113" s="450"/>
      <c r="BA113" s="446"/>
      <c r="BB113" s="447"/>
      <c r="BC113" s="447"/>
      <c r="BD113" s="450"/>
      <c r="BE113" s="446"/>
      <c r="BF113" s="447"/>
      <c r="BG113" s="447"/>
      <c r="BH113" s="450"/>
      <c r="BI113" s="437"/>
      <c r="BJ113" s="438"/>
      <c r="BK113" s="438"/>
      <c r="BL113" s="438"/>
      <c r="BM113" s="446"/>
      <c r="BN113" s="447"/>
      <c r="BO113" s="447"/>
      <c r="BP113" s="450"/>
      <c r="BQ113" s="446"/>
      <c r="BR113" s="447"/>
      <c r="BS113" s="447"/>
      <c r="BT113" s="450"/>
      <c r="BU113" s="446"/>
      <c r="BV113" s="447"/>
      <c r="BW113" s="447"/>
      <c r="BX113" s="448"/>
      <c r="BY113" s="200">
        <f>SUM(Rezultati!E113:BX113)</f>
        <v>0</v>
      </c>
      <c r="BZ113" s="201">
        <f>COUNT(Rezultati!E113:BX113)</f>
        <v>0</v>
      </c>
      <c r="CA113" s="755"/>
      <c r="CB113" s="301" t="e">
        <f>Rezultati!BY113/Rezultati!BZ113-8</f>
        <v>#DIV/0!</v>
      </c>
      <c r="CC113" s="756"/>
      <c r="CD113" s="203" t="str">
        <f t="shared" si="0"/>
        <v>Kristīne Zaķīte</v>
      </c>
    </row>
    <row r="114" spans="1:82" ht="15">
      <c r="A114" s="348" t="s">
        <v>54</v>
      </c>
      <c r="B114" s="481" t="s">
        <v>136</v>
      </c>
      <c r="C114" s="347">
        <v>8</v>
      </c>
      <c r="D114" s="362">
        <f>Rezultati!C114*Rezultati!BZ114</f>
        <v>32</v>
      </c>
      <c r="E114" s="454"/>
      <c r="F114" s="455"/>
      <c r="G114" s="455"/>
      <c r="H114" s="456"/>
      <c r="I114" s="454"/>
      <c r="J114" s="455"/>
      <c r="K114" s="455"/>
      <c r="L114" s="456"/>
      <c r="M114" s="454"/>
      <c r="N114" s="455"/>
      <c r="O114" s="455"/>
      <c r="P114" s="456"/>
      <c r="Q114" s="454"/>
      <c r="R114" s="455"/>
      <c r="S114" s="455"/>
      <c r="T114" s="456"/>
      <c r="U114" s="281"/>
      <c r="V114" s="282"/>
      <c r="W114" s="282"/>
      <c r="X114" s="402"/>
      <c r="Y114" s="454"/>
      <c r="Z114" s="455"/>
      <c r="AA114" s="455"/>
      <c r="AB114" s="456"/>
      <c r="AC114" s="454"/>
      <c r="AD114" s="455"/>
      <c r="AE114" s="455"/>
      <c r="AF114" s="456"/>
      <c r="AG114" s="454"/>
      <c r="AH114" s="455"/>
      <c r="AI114" s="455"/>
      <c r="AJ114" s="456"/>
      <c r="AK114" s="454"/>
      <c r="AL114" s="455"/>
      <c r="AM114" s="455"/>
      <c r="AN114" s="456"/>
      <c r="AO114" s="459"/>
      <c r="AP114" s="460"/>
      <c r="AQ114" s="460"/>
      <c r="AR114" s="461"/>
      <c r="AS114" s="459"/>
      <c r="AT114" s="460"/>
      <c r="AU114" s="460"/>
      <c r="AV114" s="461"/>
      <c r="AW114" s="459"/>
      <c r="AX114" s="460"/>
      <c r="AY114" s="460"/>
      <c r="AZ114" s="461"/>
      <c r="BA114" s="459"/>
      <c r="BB114" s="460"/>
      <c r="BC114" s="460"/>
      <c r="BD114" s="461"/>
      <c r="BE114" s="459"/>
      <c r="BF114" s="460"/>
      <c r="BG114" s="460"/>
      <c r="BH114" s="461"/>
      <c r="BI114" s="457"/>
      <c r="BJ114" s="458"/>
      <c r="BK114" s="458"/>
      <c r="BL114" s="458"/>
      <c r="BM114" s="459">
        <v>186</v>
      </c>
      <c r="BN114" s="460">
        <v>74</v>
      </c>
      <c r="BO114" s="460">
        <v>77</v>
      </c>
      <c r="BP114" s="461">
        <v>87</v>
      </c>
      <c r="BQ114" s="459"/>
      <c r="BR114" s="460"/>
      <c r="BS114" s="460"/>
      <c r="BT114" s="461"/>
      <c r="BU114" s="462"/>
      <c r="BV114" s="463"/>
      <c r="BW114" s="463"/>
      <c r="BX114" s="464"/>
      <c r="BY114" s="479">
        <f>SUM(Rezultati!E114:BX114)</f>
        <v>424</v>
      </c>
      <c r="BZ114" s="480">
        <f>COUNT(Rezultati!E114:BX114)</f>
        <v>4</v>
      </c>
      <c r="CA114" s="755"/>
      <c r="CB114" s="301">
        <f>Rezultati!BY114/Rezultati!BZ114-8</f>
        <v>98</v>
      </c>
      <c r="CC114" s="756"/>
      <c r="CD114" s="203" t="str">
        <f t="shared" si="0"/>
        <v>Maija ?????</v>
      </c>
    </row>
    <row r="115" spans="1:82" ht="15">
      <c r="A115" s="364" t="str">
        <f>Punkti!A50</f>
        <v>Nopietni</v>
      </c>
      <c r="B115" s="365" t="s">
        <v>137</v>
      </c>
      <c r="C115" s="366">
        <v>8</v>
      </c>
      <c r="D115" s="367">
        <f>Rezultati!C115*Rezultati!BZ115</f>
        <v>0</v>
      </c>
      <c r="E115" s="467"/>
      <c r="F115" s="468"/>
      <c r="G115" s="468"/>
      <c r="H115" s="469"/>
      <c r="I115" s="467"/>
      <c r="J115" s="468"/>
      <c r="K115" s="468"/>
      <c r="L115" s="469"/>
      <c r="M115" s="467"/>
      <c r="N115" s="468"/>
      <c r="O115" s="468"/>
      <c r="P115" s="469"/>
      <c r="Q115" s="467"/>
      <c r="R115" s="468"/>
      <c r="S115" s="468"/>
      <c r="T115" s="469"/>
      <c r="U115" s="467"/>
      <c r="V115" s="468"/>
      <c r="W115" s="468"/>
      <c r="X115" s="469"/>
      <c r="Y115" s="467"/>
      <c r="Z115" s="468"/>
      <c r="AA115" s="468"/>
      <c r="AB115" s="469"/>
      <c r="AC115" s="467"/>
      <c r="AD115" s="468"/>
      <c r="AE115" s="468"/>
      <c r="AF115" s="469"/>
      <c r="AG115" s="467"/>
      <c r="AH115" s="468"/>
      <c r="AI115" s="468"/>
      <c r="AJ115" s="469"/>
      <c r="AK115" s="467"/>
      <c r="AL115" s="468"/>
      <c r="AM115" s="468"/>
      <c r="AN115" s="469"/>
      <c r="AO115" s="470"/>
      <c r="AP115" s="471"/>
      <c r="AQ115" s="471"/>
      <c r="AR115" s="472"/>
      <c r="AS115" s="470"/>
      <c r="AT115" s="471"/>
      <c r="AU115" s="471"/>
      <c r="AV115" s="472"/>
      <c r="AW115" s="470"/>
      <c r="AX115" s="471"/>
      <c r="AY115" s="471"/>
      <c r="AZ115" s="472"/>
      <c r="BA115" s="470"/>
      <c r="BB115" s="471"/>
      <c r="BC115" s="471"/>
      <c r="BD115" s="472"/>
      <c r="BE115" s="470"/>
      <c r="BF115" s="471"/>
      <c r="BG115" s="471"/>
      <c r="BH115" s="472"/>
      <c r="BI115" s="470"/>
      <c r="BJ115" s="471"/>
      <c r="BK115" s="471"/>
      <c r="BL115" s="472"/>
      <c r="BM115" s="437"/>
      <c r="BN115" s="438"/>
      <c r="BO115" s="438"/>
      <c r="BP115" s="438"/>
      <c r="BQ115" s="470"/>
      <c r="BR115" s="471"/>
      <c r="BS115" s="471"/>
      <c r="BT115" s="472"/>
      <c r="BU115" s="470"/>
      <c r="BV115" s="471"/>
      <c r="BW115" s="471"/>
      <c r="BX115" s="473"/>
      <c r="BY115" s="443">
        <f>SUM(Rezultati!E115:BX115)</f>
        <v>0</v>
      </c>
      <c r="BZ115" s="444">
        <f>COUNT(Rezultati!E115:BX115)</f>
        <v>0</v>
      </c>
      <c r="CA115" s="755">
        <f>SUM((Rezultati!BY115+Rezultati!BY116+Rezultati!BY117+BY119+Rezultati!BY118+Rezultati!BY120+Rezultati!BY121+Rezultati!BY122)/(Rezultati!BZ115+BZ119+Rezultati!BZ116+Rezultati!BZ117+Rezultati!BZ118+Rezultati!BZ120+Rezultati!BZ121+Rezultati!BZ122))</f>
        <v>145.97222222222223</v>
      </c>
      <c r="CB115" s="301" t="e">
        <f>Rezultati!BY115/Rezultati!BZ115-8</f>
        <v>#DIV/0!</v>
      </c>
      <c r="CC115" s="756" t="str">
        <f>BM2</f>
        <v>Nopietni</v>
      </c>
      <c r="CD115" s="203" t="str">
        <f t="shared" si="0"/>
        <v>Artūrs Priedītis</v>
      </c>
    </row>
    <row r="116" spans="1:82" ht="15">
      <c r="A116" s="432" t="s">
        <v>55</v>
      </c>
      <c r="B116" s="233" t="s">
        <v>138</v>
      </c>
      <c r="C116" s="208">
        <v>0</v>
      </c>
      <c r="D116" s="209">
        <f>Rezultati!C116*Rezultati!BZ116</f>
        <v>0</v>
      </c>
      <c r="E116" s="434"/>
      <c r="F116" s="435"/>
      <c r="G116" s="435"/>
      <c r="H116" s="436"/>
      <c r="I116" s="434"/>
      <c r="J116" s="435"/>
      <c r="K116" s="435"/>
      <c r="L116" s="436"/>
      <c r="M116" s="434"/>
      <c r="N116" s="435"/>
      <c r="O116" s="435"/>
      <c r="P116" s="436"/>
      <c r="Q116" s="434"/>
      <c r="R116" s="435"/>
      <c r="S116" s="435"/>
      <c r="T116" s="436"/>
      <c r="U116" s="434"/>
      <c r="V116" s="435"/>
      <c r="W116" s="435"/>
      <c r="X116" s="436"/>
      <c r="Y116" s="434"/>
      <c r="Z116" s="435"/>
      <c r="AA116" s="435"/>
      <c r="AB116" s="436"/>
      <c r="AC116" s="434"/>
      <c r="AD116" s="435"/>
      <c r="AE116" s="435"/>
      <c r="AF116" s="436"/>
      <c r="AG116" s="434"/>
      <c r="AH116" s="435"/>
      <c r="AI116" s="435"/>
      <c r="AJ116" s="436"/>
      <c r="AK116" s="434"/>
      <c r="AL116" s="435"/>
      <c r="AM116" s="435"/>
      <c r="AN116" s="436"/>
      <c r="AO116" s="439"/>
      <c r="AP116" s="440"/>
      <c r="AQ116" s="440"/>
      <c r="AR116" s="441"/>
      <c r="AS116" s="439">
        <v>149</v>
      </c>
      <c r="AT116" s="440">
        <v>161</v>
      </c>
      <c r="AU116" s="440">
        <v>178</v>
      </c>
      <c r="AV116" s="441">
        <v>192</v>
      </c>
      <c r="AW116" s="439"/>
      <c r="AX116" s="440"/>
      <c r="AY116" s="440"/>
      <c r="AZ116" s="441"/>
      <c r="BA116" s="439"/>
      <c r="BB116" s="440"/>
      <c r="BC116" s="440"/>
      <c r="BD116" s="441"/>
      <c r="BE116" s="439">
        <v>137</v>
      </c>
      <c r="BF116" s="440">
        <v>154</v>
      </c>
      <c r="BG116" s="440">
        <v>158</v>
      </c>
      <c r="BH116" s="441">
        <v>143</v>
      </c>
      <c r="BI116" s="439">
        <v>164</v>
      </c>
      <c r="BJ116" s="440">
        <v>150</v>
      </c>
      <c r="BK116" s="440">
        <v>162</v>
      </c>
      <c r="BL116" s="441">
        <v>179</v>
      </c>
      <c r="BM116" s="437"/>
      <c r="BN116" s="438"/>
      <c r="BO116" s="438"/>
      <c r="BP116" s="438"/>
      <c r="BQ116" s="439"/>
      <c r="BR116" s="440"/>
      <c r="BS116" s="440"/>
      <c r="BT116" s="441"/>
      <c r="BU116" s="446"/>
      <c r="BV116" s="447"/>
      <c r="BW116" s="447"/>
      <c r="BX116" s="448"/>
      <c r="BY116" s="449">
        <f>SUM(Rezultati!E116:BX116)</f>
        <v>1927</v>
      </c>
      <c r="BZ116" s="201">
        <f>COUNT(Rezultati!E116:BX116)</f>
        <v>12</v>
      </c>
      <c r="CA116" s="755"/>
      <c r="CB116" s="301">
        <f>Rezultati!BY116/Rezultati!BZ116</f>
        <v>160.58333333333334</v>
      </c>
      <c r="CC116" s="756"/>
      <c r="CD116" s="203" t="str">
        <f t="shared" si="0"/>
        <v>Guntars Pugejs</v>
      </c>
    </row>
    <row r="117" spans="1:82" ht="15">
      <c r="A117" s="178" t="s">
        <v>55</v>
      </c>
      <c r="B117" s="339" t="s">
        <v>139</v>
      </c>
      <c r="C117" s="234">
        <v>0</v>
      </c>
      <c r="D117" s="181">
        <f>Rezultati!C117*Rezultati!BZ117</f>
        <v>0</v>
      </c>
      <c r="E117" s="434"/>
      <c r="F117" s="435"/>
      <c r="G117" s="435"/>
      <c r="H117" s="436"/>
      <c r="I117" s="434"/>
      <c r="J117" s="435"/>
      <c r="K117" s="435"/>
      <c r="L117" s="436"/>
      <c r="M117" s="434"/>
      <c r="N117" s="435"/>
      <c r="O117" s="435"/>
      <c r="P117" s="436"/>
      <c r="Q117" s="434"/>
      <c r="R117" s="435"/>
      <c r="S117" s="435"/>
      <c r="T117" s="436"/>
      <c r="U117" s="434"/>
      <c r="V117" s="435"/>
      <c r="W117" s="435"/>
      <c r="X117" s="436"/>
      <c r="Y117" s="434"/>
      <c r="Z117" s="435"/>
      <c r="AA117" s="435"/>
      <c r="AB117" s="436"/>
      <c r="AC117" s="434"/>
      <c r="AD117" s="435"/>
      <c r="AE117" s="435"/>
      <c r="AF117" s="436"/>
      <c r="AG117" s="434"/>
      <c r="AH117" s="435"/>
      <c r="AI117" s="435"/>
      <c r="AJ117" s="436"/>
      <c r="AK117" s="434"/>
      <c r="AL117" s="435"/>
      <c r="AM117" s="435"/>
      <c r="AN117" s="436"/>
      <c r="AO117" s="446"/>
      <c r="AP117" s="447"/>
      <c r="AQ117" s="447"/>
      <c r="AR117" s="450"/>
      <c r="AS117" s="446">
        <v>163</v>
      </c>
      <c r="AT117" s="447">
        <v>148</v>
      </c>
      <c r="AU117" s="447">
        <v>118</v>
      </c>
      <c r="AV117" s="450">
        <v>153</v>
      </c>
      <c r="AW117" s="446"/>
      <c r="AX117" s="447"/>
      <c r="AY117" s="447"/>
      <c r="AZ117" s="450"/>
      <c r="BA117" s="446"/>
      <c r="BB117" s="447"/>
      <c r="BC117" s="447"/>
      <c r="BD117" s="450"/>
      <c r="BE117" s="446">
        <v>122</v>
      </c>
      <c r="BF117" s="447">
        <v>131</v>
      </c>
      <c r="BG117" s="447">
        <v>146</v>
      </c>
      <c r="BH117" s="450">
        <v>157</v>
      </c>
      <c r="BI117" s="446">
        <v>132</v>
      </c>
      <c r="BJ117" s="447">
        <v>129</v>
      </c>
      <c r="BK117" s="447">
        <v>146</v>
      </c>
      <c r="BL117" s="450">
        <v>138</v>
      </c>
      <c r="BM117" s="437"/>
      <c r="BN117" s="438"/>
      <c r="BO117" s="438"/>
      <c r="BP117" s="438"/>
      <c r="BQ117" s="446"/>
      <c r="BR117" s="447"/>
      <c r="BS117" s="447"/>
      <c r="BT117" s="450"/>
      <c r="BU117" s="446"/>
      <c r="BV117" s="447"/>
      <c r="BW117" s="447"/>
      <c r="BX117" s="448"/>
      <c r="BY117" s="449">
        <f>SUM(Rezultati!E117:BX117)</f>
        <v>1683</v>
      </c>
      <c r="BZ117" s="201">
        <f>COUNT(Rezultati!E117:BX117)</f>
        <v>12</v>
      </c>
      <c r="CA117" s="755"/>
      <c r="CB117" s="301">
        <f>Rezultati!BY117/Rezultati!BZ117</f>
        <v>140.25</v>
      </c>
      <c r="CC117" s="756"/>
      <c r="CD117" s="203" t="str">
        <f t="shared" si="0"/>
        <v>Armands Štubis</v>
      </c>
    </row>
    <row r="118" spans="1:82" ht="15">
      <c r="A118" s="178" t="s">
        <v>55</v>
      </c>
      <c r="B118" s="239" t="s">
        <v>140</v>
      </c>
      <c r="C118" s="234">
        <v>0</v>
      </c>
      <c r="D118" s="181">
        <f>Rezultati!C118*Rezultati!BZ118</f>
        <v>0</v>
      </c>
      <c r="E118" s="434"/>
      <c r="F118" s="435"/>
      <c r="G118" s="435"/>
      <c r="H118" s="436"/>
      <c r="I118" s="434"/>
      <c r="J118" s="435"/>
      <c r="K118" s="435"/>
      <c r="L118" s="436"/>
      <c r="M118" s="434"/>
      <c r="N118" s="435"/>
      <c r="O118" s="435"/>
      <c r="P118" s="436"/>
      <c r="Q118" s="434"/>
      <c r="R118" s="435"/>
      <c r="S118" s="435"/>
      <c r="T118" s="436"/>
      <c r="U118" s="434"/>
      <c r="V118" s="435"/>
      <c r="W118" s="435"/>
      <c r="X118" s="436"/>
      <c r="Y118" s="434"/>
      <c r="Z118" s="435"/>
      <c r="AA118" s="435"/>
      <c r="AB118" s="436"/>
      <c r="AC118" s="434"/>
      <c r="AD118" s="435"/>
      <c r="AE118" s="435"/>
      <c r="AF118" s="436"/>
      <c r="AG118" s="434"/>
      <c r="AH118" s="435"/>
      <c r="AI118" s="435"/>
      <c r="AJ118" s="436"/>
      <c r="AK118" s="434"/>
      <c r="AL118" s="435"/>
      <c r="AM118" s="435"/>
      <c r="AN118" s="436"/>
      <c r="AO118" s="446"/>
      <c r="AP118" s="447"/>
      <c r="AQ118" s="447"/>
      <c r="AR118" s="450"/>
      <c r="AS118" s="446">
        <v>126</v>
      </c>
      <c r="AT118" s="447">
        <v>145</v>
      </c>
      <c r="AU118" s="447">
        <v>158</v>
      </c>
      <c r="AV118" s="450">
        <v>158</v>
      </c>
      <c r="AW118" s="446"/>
      <c r="AX118" s="447"/>
      <c r="AY118" s="447"/>
      <c r="AZ118" s="450"/>
      <c r="BA118" s="446"/>
      <c r="BB118" s="447"/>
      <c r="BC118" s="447"/>
      <c r="BD118" s="450"/>
      <c r="BE118" s="446">
        <v>143</v>
      </c>
      <c r="BF118" s="447">
        <v>95</v>
      </c>
      <c r="BG118" s="447">
        <v>142</v>
      </c>
      <c r="BH118" s="450">
        <v>166</v>
      </c>
      <c r="BI118" s="446">
        <v>123</v>
      </c>
      <c r="BJ118" s="447">
        <v>101</v>
      </c>
      <c r="BK118" s="447">
        <v>165</v>
      </c>
      <c r="BL118" s="450">
        <v>123</v>
      </c>
      <c r="BM118" s="437"/>
      <c r="BN118" s="438"/>
      <c r="BO118" s="438"/>
      <c r="BP118" s="438"/>
      <c r="BQ118" s="439"/>
      <c r="BR118" s="440"/>
      <c r="BS118" s="440"/>
      <c r="BT118" s="441"/>
      <c r="BU118" s="446"/>
      <c r="BV118" s="447"/>
      <c r="BW118" s="447"/>
      <c r="BX118" s="448"/>
      <c r="BY118" s="449">
        <f>SUM(Rezultati!E118:BX118)</f>
        <v>1645</v>
      </c>
      <c r="BZ118" s="201">
        <f>COUNT(Rezultati!E118:BX118)</f>
        <v>12</v>
      </c>
      <c r="CA118" s="755"/>
      <c r="CB118" s="301">
        <f>Rezultati!BY118/Rezultati!BZ118</f>
        <v>137.08333333333334</v>
      </c>
      <c r="CC118" s="756"/>
      <c r="CD118" s="203" t="str">
        <f t="shared" si="0"/>
        <v>Edgars Štubis</v>
      </c>
    </row>
    <row r="119" spans="1:82" ht="15">
      <c r="A119" s="178" t="s">
        <v>55</v>
      </c>
      <c r="B119" s="239"/>
      <c r="C119" s="234">
        <v>0</v>
      </c>
      <c r="D119" s="181">
        <f>Rezultati!C119*Rezultati!BZ119</f>
        <v>0</v>
      </c>
      <c r="E119" s="434"/>
      <c r="F119" s="435"/>
      <c r="G119" s="435"/>
      <c r="H119" s="436"/>
      <c r="I119" s="434"/>
      <c r="J119" s="435"/>
      <c r="K119" s="435"/>
      <c r="L119" s="436"/>
      <c r="M119" s="434"/>
      <c r="N119" s="435"/>
      <c r="O119" s="435"/>
      <c r="P119" s="436"/>
      <c r="Q119" s="434"/>
      <c r="R119" s="435"/>
      <c r="S119" s="435"/>
      <c r="T119" s="436"/>
      <c r="U119" s="434"/>
      <c r="V119" s="435"/>
      <c r="W119" s="435"/>
      <c r="X119" s="436"/>
      <c r="Y119" s="434"/>
      <c r="Z119" s="435"/>
      <c r="AA119" s="435"/>
      <c r="AB119" s="436"/>
      <c r="AC119" s="434"/>
      <c r="AD119" s="435"/>
      <c r="AE119" s="435"/>
      <c r="AF119" s="436"/>
      <c r="AG119" s="434"/>
      <c r="AH119" s="435"/>
      <c r="AI119" s="435"/>
      <c r="AJ119" s="436"/>
      <c r="AK119" s="434"/>
      <c r="AL119" s="435"/>
      <c r="AM119" s="435"/>
      <c r="AN119" s="436"/>
      <c r="AO119" s="446"/>
      <c r="AP119" s="447"/>
      <c r="AQ119" s="447"/>
      <c r="AR119" s="450"/>
      <c r="AS119" s="446"/>
      <c r="AT119" s="447"/>
      <c r="AU119" s="447"/>
      <c r="AV119" s="450"/>
      <c r="AW119" s="446"/>
      <c r="AX119" s="447"/>
      <c r="AY119" s="447"/>
      <c r="AZ119" s="450"/>
      <c r="BA119" s="446"/>
      <c r="BB119" s="447"/>
      <c r="BC119" s="447"/>
      <c r="BD119" s="450"/>
      <c r="BE119" s="446"/>
      <c r="BF119" s="447"/>
      <c r="BG119" s="447"/>
      <c r="BH119" s="450"/>
      <c r="BI119" s="446"/>
      <c r="BJ119" s="447"/>
      <c r="BK119" s="447"/>
      <c r="BL119" s="450"/>
      <c r="BM119" s="437"/>
      <c r="BN119" s="438"/>
      <c r="BO119" s="438"/>
      <c r="BP119" s="438"/>
      <c r="BQ119" s="446"/>
      <c r="BR119" s="447"/>
      <c r="BS119" s="447"/>
      <c r="BT119" s="450"/>
      <c r="BU119" s="446"/>
      <c r="BV119" s="447"/>
      <c r="BW119" s="447"/>
      <c r="BX119" s="448"/>
      <c r="BY119" s="449">
        <f>SUM(Rezultati!E119:BX119)</f>
        <v>0</v>
      </c>
      <c r="BZ119" s="201">
        <f>COUNT(Rezultati!E119:BX119)</f>
        <v>0</v>
      </c>
      <c r="CA119" s="755"/>
      <c r="CB119" s="301" t="e">
        <f>Rezultati!BY119/Rezultati!BZ119</f>
        <v>#DIV/0!</v>
      </c>
      <c r="CC119" s="756"/>
      <c r="CD119" s="203">
        <f t="shared" si="0"/>
        <v>0</v>
      </c>
    </row>
    <row r="120" spans="1:82" ht="15">
      <c r="A120" s="178" t="s">
        <v>55</v>
      </c>
      <c r="B120" s="239"/>
      <c r="C120" s="234">
        <v>0</v>
      </c>
      <c r="D120" s="181">
        <f>Rezultati!C120*Rezultati!BZ120</f>
        <v>0</v>
      </c>
      <c r="E120" s="451"/>
      <c r="F120" s="452"/>
      <c r="G120" s="452"/>
      <c r="H120" s="453"/>
      <c r="I120" s="451"/>
      <c r="J120" s="452"/>
      <c r="K120" s="452"/>
      <c r="L120" s="453"/>
      <c r="M120" s="451"/>
      <c r="N120" s="452"/>
      <c r="O120" s="452"/>
      <c r="P120" s="453"/>
      <c r="Q120" s="451"/>
      <c r="R120" s="452"/>
      <c r="S120" s="452"/>
      <c r="T120" s="453"/>
      <c r="U120" s="451"/>
      <c r="V120" s="452"/>
      <c r="W120" s="452"/>
      <c r="X120" s="453"/>
      <c r="Y120" s="451"/>
      <c r="Z120" s="452"/>
      <c r="AA120" s="452"/>
      <c r="AB120" s="453"/>
      <c r="AC120" s="451"/>
      <c r="AD120" s="452"/>
      <c r="AE120" s="452"/>
      <c r="AF120" s="453"/>
      <c r="AG120" s="451"/>
      <c r="AH120" s="452"/>
      <c r="AI120" s="452"/>
      <c r="AJ120" s="453"/>
      <c r="AK120" s="451"/>
      <c r="AL120" s="452"/>
      <c r="AM120" s="452"/>
      <c r="AN120" s="453"/>
      <c r="AO120" s="446"/>
      <c r="AP120" s="447"/>
      <c r="AQ120" s="447"/>
      <c r="AR120" s="450"/>
      <c r="AS120" s="446"/>
      <c r="AT120" s="447"/>
      <c r="AU120" s="447"/>
      <c r="AV120" s="450"/>
      <c r="AW120" s="446"/>
      <c r="AX120" s="447"/>
      <c r="AY120" s="447"/>
      <c r="AZ120" s="450"/>
      <c r="BA120" s="446"/>
      <c r="BB120" s="447"/>
      <c r="BC120" s="447"/>
      <c r="BD120" s="450"/>
      <c r="BE120" s="446"/>
      <c r="BF120" s="447"/>
      <c r="BG120" s="447"/>
      <c r="BH120" s="450"/>
      <c r="BI120" s="446"/>
      <c r="BJ120" s="447"/>
      <c r="BK120" s="447"/>
      <c r="BL120" s="450"/>
      <c r="BM120" s="437"/>
      <c r="BN120" s="438"/>
      <c r="BO120" s="438"/>
      <c r="BP120" s="438"/>
      <c r="BQ120" s="446"/>
      <c r="BR120" s="447"/>
      <c r="BS120" s="447"/>
      <c r="BT120" s="450"/>
      <c r="BU120" s="446"/>
      <c r="BV120" s="447"/>
      <c r="BW120" s="447"/>
      <c r="BX120" s="448"/>
      <c r="BY120" s="449">
        <f>SUM(Rezultati!E120:BX120)</f>
        <v>0</v>
      </c>
      <c r="BZ120" s="201">
        <f>COUNT(Rezultati!E120:BX120)</f>
        <v>0</v>
      </c>
      <c r="CA120" s="755"/>
      <c r="CB120" s="301" t="e">
        <f>Rezultati!BY120/Rezultati!BZ120</f>
        <v>#DIV/0!</v>
      </c>
      <c r="CC120" s="756"/>
      <c r="CD120" s="203">
        <f t="shared" si="0"/>
        <v>0</v>
      </c>
    </row>
    <row r="121" spans="1:82" ht="15">
      <c r="A121" s="178" t="s">
        <v>55</v>
      </c>
      <c r="B121" s="255"/>
      <c r="C121" s="234">
        <v>0</v>
      </c>
      <c r="D121" s="181">
        <f>Rezultati!C121*Rezultati!BZ121</f>
        <v>0</v>
      </c>
      <c r="E121" s="451"/>
      <c r="F121" s="452"/>
      <c r="G121" s="452"/>
      <c r="H121" s="453"/>
      <c r="I121" s="451"/>
      <c r="J121" s="452"/>
      <c r="K121" s="452"/>
      <c r="L121" s="453"/>
      <c r="M121" s="451"/>
      <c r="N121" s="452"/>
      <c r="O121" s="452"/>
      <c r="P121" s="453"/>
      <c r="Q121" s="451"/>
      <c r="R121" s="452"/>
      <c r="S121" s="452"/>
      <c r="T121" s="453"/>
      <c r="U121" s="451"/>
      <c r="V121" s="452"/>
      <c r="W121" s="452"/>
      <c r="X121" s="453"/>
      <c r="Y121" s="451"/>
      <c r="Z121" s="452"/>
      <c r="AA121" s="452"/>
      <c r="AB121" s="453"/>
      <c r="AC121" s="451"/>
      <c r="AD121" s="452"/>
      <c r="AE121" s="452"/>
      <c r="AF121" s="453"/>
      <c r="AG121" s="451"/>
      <c r="AH121" s="452"/>
      <c r="AI121" s="452"/>
      <c r="AJ121" s="453"/>
      <c r="AK121" s="451"/>
      <c r="AL121" s="452"/>
      <c r="AM121" s="452"/>
      <c r="AN121" s="453"/>
      <c r="AO121" s="446"/>
      <c r="AP121" s="447"/>
      <c r="AQ121" s="447"/>
      <c r="AR121" s="450"/>
      <c r="AS121" s="446"/>
      <c r="AT121" s="447"/>
      <c r="AU121" s="447"/>
      <c r="AV121" s="450"/>
      <c r="AW121" s="446"/>
      <c r="AX121" s="447"/>
      <c r="AY121" s="447"/>
      <c r="AZ121" s="450"/>
      <c r="BA121" s="446"/>
      <c r="BB121" s="447"/>
      <c r="BC121" s="447"/>
      <c r="BD121" s="450"/>
      <c r="BE121" s="446"/>
      <c r="BF121" s="447"/>
      <c r="BG121" s="447"/>
      <c r="BH121" s="450"/>
      <c r="BI121" s="446"/>
      <c r="BJ121" s="447"/>
      <c r="BK121" s="447"/>
      <c r="BL121" s="450"/>
      <c r="BM121" s="437"/>
      <c r="BN121" s="438"/>
      <c r="BO121" s="438"/>
      <c r="BP121" s="438"/>
      <c r="BQ121" s="446"/>
      <c r="BR121" s="447"/>
      <c r="BS121" s="447"/>
      <c r="BT121" s="450"/>
      <c r="BU121" s="446"/>
      <c r="BV121" s="447"/>
      <c r="BW121" s="447"/>
      <c r="BX121" s="448"/>
      <c r="BY121" s="449">
        <f>SUM(Rezultati!E121:BX121)</f>
        <v>0</v>
      </c>
      <c r="BZ121" s="201">
        <f>COUNT(Rezultati!E121:BX121)</f>
        <v>0</v>
      </c>
      <c r="CA121" s="755"/>
      <c r="CB121" s="301" t="e">
        <f>Rezultati!BY121/Rezultati!BZ121</f>
        <v>#DIV/0!</v>
      </c>
      <c r="CC121" s="756"/>
      <c r="CD121" s="203">
        <f t="shared" si="0"/>
        <v>0</v>
      </c>
    </row>
    <row r="122" spans="1:82" ht="15">
      <c r="A122" s="408" t="s">
        <v>55</v>
      </c>
      <c r="B122" s="258"/>
      <c r="C122" s="259">
        <v>0</v>
      </c>
      <c r="D122" s="260">
        <f>Rezultati!C122*Rezultati!BZ122</f>
        <v>0</v>
      </c>
      <c r="E122" s="454"/>
      <c r="F122" s="455"/>
      <c r="G122" s="455"/>
      <c r="H122" s="456"/>
      <c r="I122" s="454"/>
      <c r="J122" s="455"/>
      <c r="K122" s="455"/>
      <c r="L122" s="456"/>
      <c r="M122" s="454"/>
      <c r="N122" s="455"/>
      <c r="O122" s="455"/>
      <c r="P122" s="456"/>
      <c r="Q122" s="454"/>
      <c r="R122" s="455"/>
      <c r="S122" s="455"/>
      <c r="T122" s="456"/>
      <c r="U122" s="454"/>
      <c r="V122" s="455"/>
      <c r="W122" s="455"/>
      <c r="X122" s="456"/>
      <c r="Y122" s="454"/>
      <c r="Z122" s="455"/>
      <c r="AA122" s="455"/>
      <c r="AB122" s="456"/>
      <c r="AC122" s="454"/>
      <c r="AD122" s="455"/>
      <c r="AE122" s="455"/>
      <c r="AF122" s="456"/>
      <c r="AG122" s="454"/>
      <c r="AH122" s="455"/>
      <c r="AI122" s="455"/>
      <c r="AJ122" s="456"/>
      <c r="AK122" s="454"/>
      <c r="AL122" s="455"/>
      <c r="AM122" s="455"/>
      <c r="AN122" s="456"/>
      <c r="AO122" s="459"/>
      <c r="AP122" s="460"/>
      <c r="AQ122" s="460"/>
      <c r="AR122" s="461"/>
      <c r="AS122" s="459"/>
      <c r="AT122" s="460"/>
      <c r="AU122" s="460"/>
      <c r="AV122" s="461"/>
      <c r="AW122" s="459"/>
      <c r="AX122" s="460"/>
      <c r="AY122" s="460"/>
      <c r="AZ122" s="461"/>
      <c r="BA122" s="459"/>
      <c r="BB122" s="460"/>
      <c r="BC122" s="460"/>
      <c r="BD122" s="461"/>
      <c r="BE122" s="459"/>
      <c r="BF122" s="460"/>
      <c r="BG122" s="460"/>
      <c r="BH122" s="461"/>
      <c r="BI122" s="459"/>
      <c r="BJ122" s="460"/>
      <c r="BK122" s="460"/>
      <c r="BL122" s="461"/>
      <c r="BM122" s="457"/>
      <c r="BN122" s="458"/>
      <c r="BO122" s="458"/>
      <c r="BP122" s="458"/>
      <c r="BQ122" s="459"/>
      <c r="BR122" s="460"/>
      <c r="BS122" s="460"/>
      <c r="BT122" s="461"/>
      <c r="BU122" s="459"/>
      <c r="BV122" s="460"/>
      <c r="BW122" s="460"/>
      <c r="BX122" s="478"/>
      <c r="BY122" s="465">
        <f>SUM(Rezultati!E122:BX122)</f>
        <v>0</v>
      </c>
      <c r="BZ122" s="466">
        <f>COUNT(Rezultati!E122:BX122)</f>
        <v>0</v>
      </c>
      <c r="CA122" s="755"/>
      <c r="CB122" s="301" t="e">
        <f>Rezultati!BY122/Rezultati!BZ122</f>
        <v>#DIV/0!</v>
      </c>
      <c r="CC122" s="756"/>
      <c r="CD122" s="203">
        <f t="shared" si="0"/>
        <v>0</v>
      </c>
    </row>
    <row r="123" spans="1:82" ht="15">
      <c r="A123" s="488" t="str">
        <f>Punkti!A53</f>
        <v>Lursoft</v>
      </c>
      <c r="B123" s="489"/>
      <c r="C123" s="394">
        <v>0</v>
      </c>
      <c r="D123" s="490">
        <f>Rezultati!C123*Rezultati!BZ123</f>
        <v>0</v>
      </c>
      <c r="E123" s="491"/>
      <c r="F123" s="492"/>
      <c r="G123" s="492"/>
      <c r="H123" s="493"/>
      <c r="I123" s="491"/>
      <c r="J123" s="492"/>
      <c r="K123" s="492"/>
      <c r="L123" s="493"/>
      <c r="M123" s="491"/>
      <c r="N123" s="492"/>
      <c r="O123" s="492"/>
      <c r="P123" s="493"/>
      <c r="Q123" s="491"/>
      <c r="R123" s="492"/>
      <c r="S123" s="492"/>
      <c r="T123" s="493"/>
      <c r="U123" s="491"/>
      <c r="V123" s="492"/>
      <c r="W123" s="492"/>
      <c r="X123" s="493"/>
      <c r="Y123" s="491"/>
      <c r="Z123" s="492"/>
      <c r="AA123" s="492"/>
      <c r="AB123" s="493"/>
      <c r="AC123" s="491"/>
      <c r="AD123" s="492"/>
      <c r="AE123" s="492"/>
      <c r="AF123" s="493"/>
      <c r="AG123" s="491"/>
      <c r="AH123" s="492"/>
      <c r="AI123" s="492"/>
      <c r="AJ123" s="493"/>
      <c r="AK123" s="491"/>
      <c r="AL123" s="492"/>
      <c r="AM123" s="492"/>
      <c r="AN123" s="493"/>
      <c r="AO123" s="470"/>
      <c r="AP123" s="471"/>
      <c r="AQ123" s="471"/>
      <c r="AR123" s="472"/>
      <c r="AS123" s="470"/>
      <c r="AT123" s="471"/>
      <c r="AU123" s="471"/>
      <c r="AV123" s="472"/>
      <c r="AW123" s="470"/>
      <c r="AX123" s="471"/>
      <c r="AY123" s="471"/>
      <c r="AZ123" s="472"/>
      <c r="BA123" s="470"/>
      <c r="BB123" s="471"/>
      <c r="BC123" s="471"/>
      <c r="BD123" s="472"/>
      <c r="BE123" s="470"/>
      <c r="BF123" s="471"/>
      <c r="BG123" s="471"/>
      <c r="BH123" s="472"/>
      <c r="BI123" s="470"/>
      <c r="BJ123" s="471"/>
      <c r="BK123" s="471"/>
      <c r="BL123" s="472"/>
      <c r="BM123" s="470"/>
      <c r="BN123" s="471"/>
      <c r="BO123" s="471"/>
      <c r="BP123" s="472"/>
      <c r="BQ123" s="437"/>
      <c r="BR123" s="438"/>
      <c r="BS123" s="438"/>
      <c r="BT123" s="438"/>
      <c r="BU123" s="439"/>
      <c r="BV123" s="440"/>
      <c r="BW123" s="440"/>
      <c r="BX123" s="442"/>
      <c r="BY123" s="200">
        <f>SUM(Rezultati!E123:BX123)</f>
        <v>0</v>
      </c>
      <c r="BZ123" s="201">
        <f>COUNT(Rezultati!E123:BX123)</f>
        <v>0</v>
      </c>
      <c r="CA123" s="755">
        <f>SUM((Rezultati!BY123+Rezultati!BY124+Rezultati!BY125+BY127+Rezultati!BY126+Rezultati!BY128+BY129+BY131+BY130+Rezultati!BY132+Rezultati!BY133+Rezultati!BY134+Rezultati!BY135)/(Rezultati!BZ123+BZ131+BZ129+BZ130+BZ127+Rezultati!BZ124+Rezultati!BZ125+Rezultati!BZ126+Rezultati!BZ128+Rezultati!BZ132+Rezultati!BZ133+Rezultati!BZ134+Rezultati!BZ135))</f>
        <v>135.60416666666666</v>
      </c>
      <c r="CB123" s="301" t="e">
        <f>Rezultati!BY123/Rezultati!BZ123-8</f>
        <v>#DIV/0!</v>
      </c>
      <c r="CC123" s="757" t="str">
        <f>BQ2</f>
        <v>Lursoft</v>
      </c>
      <c r="CD123" s="203">
        <f t="shared" si="0"/>
        <v>0</v>
      </c>
    </row>
    <row r="124" spans="1:82" ht="15">
      <c r="A124" s="494" t="s">
        <v>56</v>
      </c>
      <c r="B124" s="339" t="s">
        <v>141</v>
      </c>
      <c r="C124" s="234">
        <v>0</v>
      </c>
      <c r="D124" s="181">
        <f>Rezultati!C124*Rezultati!BZ124</f>
        <v>0</v>
      </c>
      <c r="E124" s="495"/>
      <c r="F124" s="496"/>
      <c r="G124" s="496"/>
      <c r="H124" s="497"/>
      <c r="I124" s="495"/>
      <c r="J124" s="496"/>
      <c r="K124" s="496"/>
      <c r="L124" s="497"/>
      <c r="M124" s="495"/>
      <c r="N124" s="496"/>
      <c r="O124" s="496"/>
      <c r="P124" s="497"/>
      <c r="Q124" s="495"/>
      <c r="R124" s="496"/>
      <c r="S124" s="496"/>
      <c r="T124" s="497"/>
      <c r="U124" s="495"/>
      <c r="V124" s="496"/>
      <c r="W124" s="496"/>
      <c r="X124" s="497"/>
      <c r="Y124" s="495"/>
      <c r="Z124" s="496"/>
      <c r="AA124" s="496"/>
      <c r="AB124" s="497"/>
      <c r="AC124" s="495"/>
      <c r="AD124" s="496"/>
      <c r="AE124" s="496"/>
      <c r="AF124" s="497"/>
      <c r="AG124" s="495"/>
      <c r="AH124" s="496"/>
      <c r="AI124" s="496"/>
      <c r="AJ124" s="497"/>
      <c r="AK124" s="495"/>
      <c r="AL124" s="496"/>
      <c r="AM124" s="496"/>
      <c r="AN124" s="497"/>
      <c r="AO124" s="439">
        <v>133</v>
      </c>
      <c r="AP124" s="440">
        <v>125</v>
      </c>
      <c r="AQ124" s="440">
        <v>140</v>
      </c>
      <c r="AR124" s="441">
        <v>138</v>
      </c>
      <c r="AS124" s="439">
        <v>105</v>
      </c>
      <c r="AT124" s="440">
        <v>119</v>
      </c>
      <c r="AU124" s="440">
        <v>97</v>
      </c>
      <c r="AV124" s="441">
        <v>78</v>
      </c>
      <c r="AW124" s="439">
        <v>145</v>
      </c>
      <c r="AX124" s="440">
        <v>101</v>
      </c>
      <c r="AY124" s="440">
        <v>153</v>
      </c>
      <c r="AZ124" s="441">
        <v>113</v>
      </c>
      <c r="BA124" s="439"/>
      <c r="BB124" s="440"/>
      <c r="BC124" s="440"/>
      <c r="BD124" s="441"/>
      <c r="BE124" s="439"/>
      <c r="BF124" s="440"/>
      <c r="BG124" s="440"/>
      <c r="BH124" s="441"/>
      <c r="BI124" s="439">
        <v>100</v>
      </c>
      <c r="BJ124" s="440">
        <v>127</v>
      </c>
      <c r="BK124" s="440">
        <v>121</v>
      </c>
      <c r="BL124" s="441">
        <v>118</v>
      </c>
      <c r="BM124" s="439"/>
      <c r="BN124" s="440"/>
      <c r="BO124" s="440"/>
      <c r="BP124" s="441"/>
      <c r="BQ124" s="437"/>
      <c r="BR124" s="438"/>
      <c r="BS124" s="438"/>
      <c r="BT124" s="438"/>
      <c r="BU124" s="446"/>
      <c r="BV124" s="447"/>
      <c r="BW124" s="447"/>
      <c r="BX124" s="448"/>
      <c r="BY124" s="200">
        <f>SUM(Rezultati!E124:BX124)</f>
        <v>1913</v>
      </c>
      <c r="BZ124" s="201">
        <f>COUNT(Rezultati!E124:BX124)</f>
        <v>16</v>
      </c>
      <c r="CA124" s="755"/>
      <c r="CB124" s="301">
        <f>Rezultati!BY124/Rezultati!BZ124</f>
        <v>119.5625</v>
      </c>
      <c r="CC124" s="757"/>
      <c r="CD124" s="203" t="str">
        <f t="shared" si="0"/>
        <v>Martiņš Belickis</v>
      </c>
    </row>
    <row r="125" spans="1:82" ht="15">
      <c r="A125" s="498" t="s">
        <v>56</v>
      </c>
      <c r="B125" s="317" t="s">
        <v>142</v>
      </c>
      <c r="C125" s="499">
        <v>8</v>
      </c>
      <c r="D125" s="500">
        <f>Rezultati!C125*Rezultati!BZ125</f>
        <v>0</v>
      </c>
      <c r="E125" s="495"/>
      <c r="F125" s="496"/>
      <c r="G125" s="496"/>
      <c r="H125" s="497"/>
      <c r="I125" s="495"/>
      <c r="J125" s="496"/>
      <c r="K125" s="496"/>
      <c r="L125" s="497"/>
      <c r="M125" s="495"/>
      <c r="N125" s="496"/>
      <c r="O125" s="496"/>
      <c r="P125" s="497"/>
      <c r="Q125" s="495"/>
      <c r="R125" s="496"/>
      <c r="S125" s="496"/>
      <c r="T125" s="497"/>
      <c r="U125" s="495"/>
      <c r="V125" s="496"/>
      <c r="W125" s="496"/>
      <c r="X125" s="497"/>
      <c r="Y125" s="495"/>
      <c r="Z125" s="496"/>
      <c r="AA125" s="496"/>
      <c r="AB125" s="497"/>
      <c r="AC125" s="495"/>
      <c r="AD125" s="496"/>
      <c r="AE125" s="496"/>
      <c r="AF125" s="497"/>
      <c r="AG125" s="495"/>
      <c r="AH125" s="496"/>
      <c r="AI125" s="496"/>
      <c r="AJ125" s="497"/>
      <c r="AK125" s="495"/>
      <c r="AL125" s="496"/>
      <c r="AM125" s="496"/>
      <c r="AN125" s="497"/>
      <c r="AO125" s="446"/>
      <c r="AP125" s="447"/>
      <c r="AQ125" s="447"/>
      <c r="AR125" s="450"/>
      <c r="AS125" s="446"/>
      <c r="AT125" s="447"/>
      <c r="AU125" s="447"/>
      <c r="AV125" s="450"/>
      <c r="AW125" s="446"/>
      <c r="AX125" s="447"/>
      <c r="AY125" s="447"/>
      <c r="AZ125" s="450"/>
      <c r="BA125" s="446"/>
      <c r="BB125" s="447"/>
      <c r="BC125" s="447"/>
      <c r="BD125" s="450"/>
      <c r="BE125" s="446"/>
      <c r="BF125" s="447"/>
      <c r="BG125" s="447"/>
      <c r="BH125" s="450"/>
      <c r="BI125" s="446"/>
      <c r="BJ125" s="447"/>
      <c r="BK125" s="447"/>
      <c r="BL125" s="450"/>
      <c r="BM125" s="446"/>
      <c r="BN125" s="447"/>
      <c r="BO125" s="447"/>
      <c r="BP125" s="450"/>
      <c r="BQ125" s="437"/>
      <c r="BR125" s="438"/>
      <c r="BS125" s="438"/>
      <c r="BT125" s="438"/>
      <c r="BU125" s="446"/>
      <c r="BV125" s="447"/>
      <c r="BW125" s="447"/>
      <c r="BX125" s="448"/>
      <c r="BY125" s="200">
        <f>SUM(Rezultati!E125:BX125)</f>
        <v>0</v>
      </c>
      <c r="BZ125" s="201">
        <f>COUNT(Rezultati!E125:BX125)</f>
        <v>0</v>
      </c>
      <c r="CA125" s="755"/>
      <c r="CB125" s="301" t="e">
        <f>Rezultati!BY125/Rezultati!BZ125-8</f>
        <v>#DIV/0!</v>
      </c>
      <c r="CC125" s="757"/>
      <c r="CD125" s="203" t="str">
        <f t="shared" si="0"/>
        <v>Līga Lasmane</v>
      </c>
    </row>
    <row r="126" spans="1:82" ht="15">
      <c r="A126" s="494" t="s">
        <v>56</v>
      </c>
      <c r="B126" s="233" t="s">
        <v>143</v>
      </c>
      <c r="C126" s="234">
        <v>0</v>
      </c>
      <c r="D126" s="181">
        <f>Rezultati!C126*Rezultati!BZ126</f>
        <v>0</v>
      </c>
      <c r="E126" s="495"/>
      <c r="F126" s="496"/>
      <c r="G126" s="496"/>
      <c r="H126" s="497"/>
      <c r="I126" s="495"/>
      <c r="J126" s="496"/>
      <c r="K126" s="496"/>
      <c r="L126" s="497"/>
      <c r="M126" s="495"/>
      <c r="N126" s="496"/>
      <c r="O126" s="496"/>
      <c r="P126" s="497"/>
      <c r="Q126" s="495"/>
      <c r="R126" s="496"/>
      <c r="S126" s="496"/>
      <c r="T126" s="497"/>
      <c r="U126" s="495"/>
      <c r="V126" s="496"/>
      <c r="W126" s="496"/>
      <c r="X126" s="497"/>
      <c r="Y126" s="495"/>
      <c r="Z126" s="496"/>
      <c r="AA126" s="496"/>
      <c r="AB126" s="497"/>
      <c r="AC126" s="495"/>
      <c r="AD126" s="496"/>
      <c r="AE126" s="496"/>
      <c r="AF126" s="497"/>
      <c r="AG126" s="495"/>
      <c r="AH126" s="496"/>
      <c r="AI126" s="496"/>
      <c r="AJ126" s="497"/>
      <c r="AK126" s="495"/>
      <c r="AL126" s="496"/>
      <c r="AM126" s="496"/>
      <c r="AN126" s="497"/>
      <c r="AO126" s="446"/>
      <c r="AP126" s="447"/>
      <c r="AQ126" s="447"/>
      <c r="AR126" s="450"/>
      <c r="AS126" s="446">
        <v>172</v>
      </c>
      <c r="AT126" s="447">
        <v>185</v>
      </c>
      <c r="AU126" s="447">
        <v>199</v>
      </c>
      <c r="AV126" s="450">
        <v>170</v>
      </c>
      <c r="AW126" s="446">
        <v>161</v>
      </c>
      <c r="AX126" s="447">
        <v>152</v>
      </c>
      <c r="AY126" s="447">
        <v>135</v>
      </c>
      <c r="AZ126" s="450">
        <v>145</v>
      </c>
      <c r="BA126" s="446"/>
      <c r="BB126" s="447"/>
      <c r="BC126" s="447"/>
      <c r="BD126" s="450"/>
      <c r="BE126" s="446"/>
      <c r="BF126" s="447"/>
      <c r="BG126" s="447"/>
      <c r="BH126" s="450"/>
      <c r="BI126" s="446">
        <v>169</v>
      </c>
      <c r="BJ126" s="447">
        <v>180</v>
      </c>
      <c r="BK126" s="447">
        <v>185</v>
      </c>
      <c r="BL126" s="450">
        <v>185</v>
      </c>
      <c r="BM126" s="446"/>
      <c r="BN126" s="447"/>
      <c r="BO126" s="447"/>
      <c r="BP126" s="450"/>
      <c r="BQ126" s="437"/>
      <c r="BR126" s="438"/>
      <c r="BS126" s="438"/>
      <c r="BT126" s="438"/>
      <c r="BU126" s="446"/>
      <c r="BV126" s="447"/>
      <c r="BW126" s="447"/>
      <c r="BX126" s="448"/>
      <c r="BY126" s="200">
        <f>SUM(Rezultati!E126:BX126)</f>
        <v>2038</v>
      </c>
      <c r="BZ126" s="201">
        <f>COUNT(Rezultati!E126:BX126)</f>
        <v>12</v>
      </c>
      <c r="CA126" s="755"/>
      <c r="CB126" s="301">
        <f>Rezultati!BY126/Rezultati!BZ126</f>
        <v>169.83333333333334</v>
      </c>
      <c r="CC126" s="757"/>
      <c r="CD126" s="203" t="str">
        <f t="shared" si="0"/>
        <v>Ģirts Ķēbers</v>
      </c>
    </row>
    <row r="127" spans="1:82" ht="15">
      <c r="A127" s="494" t="s">
        <v>56</v>
      </c>
      <c r="B127" s="239" t="s">
        <v>144</v>
      </c>
      <c r="C127" s="234">
        <v>0</v>
      </c>
      <c r="D127" s="181">
        <f>Rezultati!C127*Rezultati!BZ127</f>
        <v>0</v>
      </c>
      <c r="E127" s="501"/>
      <c r="F127" s="502"/>
      <c r="G127" s="502"/>
      <c r="H127" s="503"/>
      <c r="I127" s="501"/>
      <c r="J127" s="502"/>
      <c r="K127" s="502"/>
      <c r="L127" s="503"/>
      <c r="M127" s="501"/>
      <c r="N127" s="502"/>
      <c r="O127" s="502"/>
      <c r="P127" s="503"/>
      <c r="Q127" s="501"/>
      <c r="R127" s="502"/>
      <c r="S127" s="502"/>
      <c r="T127" s="503"/>
      <c r="U127" s="501"/>
      <c r="V127" s="502"/>
      <c r="W127" s="502"/>
      <c r="X127" s="503"/>
      <c r="Y127" s="501"/>
      <c r="Z127" s="502"/>
      <c r="AA127" s="502"/>
      <c r="AB127" s="503"/>
      <c r="AC127" s="501"/>
      <c r="AD127" s="502"/>
      <c r="AE127" s="502"/>
      <c r="AF127" s="503"/>
      <c r="AG127" s="501"/>
      <c r="AH127" s="502"/>
      <c r="AI127" s="502"/>
      <c r="AJ127" s="503"/>
      <c r="AK127" s="501"/>
      <c r="AL127" s="502"/>
      <c r="AM127" s="502"/>
      <c r="AN127" s="503"/>
      <c r="AO127" s="446"/>
      <c r="AP127" s="447"/>
      <c r="AQ127" s="447"/>
      <c r="AR127" s="450"/>
      <c r="AS127" s="446"/>
      <c r="AT127" s="447"/>
      <c r="AU127" s="447"/>
      <c r="AV127" s="450"/>
      <c r="AW127" s="446"/>
      <c r="AX127" s="447"/>
      <c r="AY127" s="447"/>
      <c r="AZ127" s="450"/>
      <c r="BA127" s="446"/>
      <c r="BB127" s="447"/>
      <c r="BC127" s="447"/>
      <c r="BD127" s="450"/>
      <c r="BE127" s="446"/>
      <c r="BF127" s="447"/>
      <c r="BG127" s="447"/>
      <c r="BH127" s="450"/>
      <c r="BI127" s="446"/>
      <c r="BJ127" s="447"/>
      <c r="BK127" s="447"/>
      <c r="BL127" s="450"/>
      <c r="BM127" s="446"/>
      <c r="BN127" s="447"/>
      <c r="BO127" s="447"/>
      <c r="BP127" s="450"/>
      <c r="BQ127" s="437"/>
      <c r="BR127" s="438"/>
      <c r="BS127" s="438"/>
      <c r="BT127" s="438"/>
      <c r="BU127" s="446"/>
      <c r="BV127" s="447"/>
      <c r="BW127" s="447"/>
      <c r="BX127" s="448"/>
      <c r="BY127" s="200">
        <f>SUM(Rezultati!E127:BX127)</f>
        <v>0</v>
      </c>
      <c r="BZ127" s="201">
        <f>COUNT(Rezultati!E127:BX127)</f>
        <v>0</v>
      </c>
      <c r="CA127" s="755"/>
      <c r="CB127" s="301" t="e">
        <f>Rezultati!BY127/Rezultati!BZ127</f>
        <v>#DIV/0!</v>
      </c>
      <c r="CC127" s="757"/>
      <c r="CD127" s="203" t="str">
        <f t="shared" si="0"/>
        <v>Elvijs Bokanovs</v>
      </c>
    </row>
    <row r="128" spans="1:82" ht="15">
      <c r="A128" s="498" t="s">
        <v>56</v>
      </c>
      <c r="B128" s="498" t="s">
        <v>80</v>
      </c>
      <c r="C128" s="499">
        <v>8</v>
      </c>
      <c r="D128" s="500">
        <f>Rezultati!C128*Rezultati!BZ128</f>
        <v>64</v>
      </c>
      <c r="E128" s="501"/>
      <c r="F128" s="502"/>
      <c r="G128" s="502"/>
      <c r="H128" s="503"/>
      <c r="I128" s="501"/>
      <c r="J128" s="502"/>
      <c r="K128" s="502"/>
      <c r="L128" s="503"/>
      <c r="M128" s="501"/>
      <c r="N128" s="502"/>
      <c r="O128" s="502"/>
      <c r="P128" s="503"/>
      <c r="Q128" s="501"/>
      <c r="R128" s="502"/>
      <c r="S128" s="502"/>
      <c r="T128" s="503"/>
      <c r="U128" s="501"/>
      <c r="V128" s="502"/>
      <c r="W128" s="502"/>
      <c r="X128" s="503"/>
      <c r="Y128" s="501"/>
      <c r="Z128" s="502"/>
      <c r="AA128" s="502"/>
      <c r="AB128" s="503"/>
      <c r="AC128" s="501"/>
      <c r="AD128" s="502"/>
      <c r="AE128" s="502"/>
      <c r="AF128" s="503"/>
      <c r="AG128" s="501"/>
      <c r="AH128" s="502"/>
      <c r="AI128" s="502"/>
      <c r="AJ128" s="503"/>
      <c r="AK128" s="501"/>
      <c r="AL128" s="502"/>
      <c r="AM128" s="502"/>
      <c r="AN128" s="503"/>
      <c r="AO128" s="446">
        <v>96</v>
      </c>
      <c r="AP128" s="447">
        <v>100</v>
      </c>
      <c r="AQ128" s="447">
        <v>107</v>
      </c>
      <c r="AR128" s="450">
        <v>106</v>
      </c>
      <c r="AS128" s="446">
        <v>172</v>
      </c>
      <c r="AT128" s="447">
        <v>141</v>
      </c>
      <c r="AU128" s="447">
        <v>129</v>
      </c>
      <c r="AV128" s="450">
        <v>174</v>
      </c>
      <c r="AW128" s="446"/>
      <c r="AX128" s="447"/>
      <c r="AY128" s="447"/>
      <c r="AZ128" s="450"/>
      <c r="BA128" s="446"/>
      <c r="BB128" s="447"/>
      <c r="BC128" s="447"/>
      <c r="BD128" s="450"/>
      <c r="BE128" s="446"/>
      <c r="BF128" s="447"/>
      <c r="BG128" s="447"/>
      <c r="BH128" s="450"/>
      <c r="BI128" s="446"/>
      <c r="BJ128" s="447"/>
      <c r="BK128" s="447"/>
      <c r="BL128" s="450"/>
      <c r="BM128" s="446"/>
      <c r="BN128" s="447"/>
      <c r="BO128" s="447"/>
      <c r="BP128" s="450"/>
      <c r="BQ128" s="437"/>
      <c r="BR128" s="438"/>
      <c r="BS128" s="438"/>
      <c r="BT128" s="438"/>
      <c r="BU128" s="446"/>
      <c r="BV128" s="447"/>
      <c r="BW128" s="447"/>
      <c r="BX128" s="448"/>
      <c r="BY128" s="200">
        <f>SUM(Rezultati!E128:BX128)</f>
        <v>1025</v>
      </c>
      <c r="BZ128" s="201">
        <f>COUNT(Rezultati!E128:BX128)</f>
        <v>8</v>
      </c>
      <c r="CA128" s="755"/>
      <c r="CB128" s="301">
        <f>Rezultati!BY128/Rezultati!BZ128-8</f>
        <v>120.125</v>
      </c>
      <c r="CC128" s="757"/>
      <c r="CD128" s="203" t="str">
        <f t="shared" si="0"/>
        <v>aklais rezultāts</v>
      </c>
    </row>
    <row r="129" spans="1:91" s="514" customFormat="1" ht="15">
      <c r="A129" s="504" t="s">
        <v>56</v>
      </c>
      <c r="B129" s="504" t="s">
        <v>145</v>
      </c>
      <c r="C129" s="234">
        <v>0</v>
      </c>
      <c r="D129" s="181">
        <f>Rezultati!C129*Rezultati!BZ129</f>
        <v>0</v>
      </c>
      <c r="E129" s="505"/>
      <c r="F129" s="506"/>
      <c r="G129" s="506"/>
      <c r="H129" s="507"/>
      <c r="I129" s="505"/>
      <c r="J129" s="506"/>
      <c r="K129" s="506"/>
      <c r="L129" s="507"/>
      <c r="M129" s="505"/>
      <c r="N129" s="506"/>
      <c r="O129" s="506"/>
      <c r="P129" s="507"/>
      <c r="Q129" s="505"/>
      <c r="R129" s="506"/>
      <c r="S129" s="506"/>
      <c r="T129" s="507"/>
      <c r="U129" s="505"/>
      <c r="V129" s="506"/>
      <c r="W129" s="506"/>
      <c r="X129" s="507"/>
      <c r="Y129" s="505"/>
      <c r="Z129" s="506"/>
      <c r="AA129" s="506"/>
      <c r="AB129" s="507"/>
      <c r="AC129" s="505"/>
      <c r="AD129" s="506"/>
      <c r="AE129" s="506"/>
      <c r="AF129" s="507"/>
      <c r="AG129" s="505"/>
      <c r="AH129" s="506"/>
      <c r="AI129" s="506"/>
      <c r="AJ129" s="507"/>
      <c r="AK129" s="505"/>
      <c r="AL129" s="506"/>
      <c r="AM129" s="506"/>
      <c r="AN129" s="507"/>
      <c r="AO129" s="508">
        <v>120</v>
      </c>
      <c r="AP129" s="509">
        <v>125</v>
      </c>
      <c r="AQ129" s="509">
        <v>134</v>
      </c>
      <c r="AR129" s="510">
        <v>133</v>
      </c>
      <c r="AS129" s="446"/>
      <c r="AT129" s="447"/>
      <c r="AU129" s="447"/>
      <c r="AV129" s="450"/>
      <c r="AW129" s="508">
        <v>93</v>
      </c>
      <c r="AX129" s="509">
        <v>153</v>
      </c>
      <c r="AY129" s="509">
        <v>116</v>
      </c>
      <c r="AZ129" s="510">
        <v>109</v>
      </c>
      <c r="BA129" s="508"/>
      <c r="BB129" s="509"/>
      <c r="BC129" s="509"/>
      <c r="BD129" s="510"/>
      <c r="BE129" s="508"/>
      <c r="BF129" s="509"/>
      <c r="BG129" s="509"/>
      <c r="BH129" s="510"/>
      <c r="BI129" s="508">
        <v>131</v>
      </c>
      <c r="BJ129" s="509">
        <v>151</v>
      </c>
      <c r="BK129" s="509">
        <v>132</v>
      </c>
      <c r="BL129" s="510">
        <v>136</v>
      </c>
      <c r="BM129" s="508"/>
      <c r="BN129" s="509"/>
      <c r="BO129" s="509"/>
      <c r="BP129" s="510"/>
      <c r="BQ129" s="511"/>
      <c r="BR129" s="512"/>
      <c r="BS129" s="512"/>
      <c r="BT129" s="512"/>
      <c r="BU129" s="508"/>
      <c r="BV129" s="509"/>
      <c r="BW129" s="509"/>
      <c r="BX129" s="513"/>
      <c r="BY129" s="200">
        <f>SUM(Rezultati!E129:BX129)</f>
        <v>1533</v>
      </c>
      <c r="BZ129" s="201">
        <f>COUNT(Rezultati!E129:BX129)</f>
        <v>12</v>
      </c>
      <c r="CA129" s="755"/>
      <c r="CB129" s="301">
        <f>Rezultati!BY129/Rezultati!BZ129</f>
        <v>127.75</v>
      </c>
      <c r="CC129" s="757"/>
      <c r="CD129" s="203" t="str">
        <f t="shared" si="0"/>
        <v>Mārtiņš Vaicekovskis</v>
      </c>
      <c r="CE129" s="204"/>
      <c r="CM129" s="204"/>
    </row>
    <row r="130" spans="1:91" s="514" customFormat="1" ht="0.75" customHeight="1" hidden="1">
      <c r="A130" s="504" t="s">
        <v>56</v>
      </c>
      <c r="B130" s="504"/>
      <c r="C130" s="234">
        <v>0</v>
      </c>
      <c r="D130" s="181">
        <f>Rezultati!C130*Rezultati!BZ130</f>
        <v>0</v>
      </c>
      <c r="E130" s="505"/>
      <c r="F130" s="506"/>
      <c r="G130" s="506"/>
      <c r="H130" s="507"/>
      <c r="I130" s="505"/>
      <c r="J130" s="506"/>
      <c r="K130" s="506"/>
      <c r="L130" s="507"/>
      <c r="M130" s="505"/>
      <c r="N130" s="506"/>
      <c r="O130" s="506"/>
      <c r="P130" s="507"/>
      <c r="Q130" s="505"/>
      <c r="R130" s="506"/>
      <c r="S130" s="506"/>
      <c r="T130" s="507"/>
      <c r="U130" s="505"/>
      <c r="V130" s="506"/>
      <c r="W130" s="506"/>
      <c r="X130" s="507"/>
      <c r="Y130" s="505"/>
      <c r="Z130" s="506"/>
      <c r="AA130" s="506"/>
      <c r="AB130" s="507"/>
      <c r="AC130" s="505"/>
      <c r="AD130" s="506"/>
      <c r="AE130" s="506"/>
      <c r="AF130" s="507"/>
      <c r="AG130" s="505"/>
      <c r="AH130" s="506"/>
      <c r="AI130" s="506"/>
      <c r="AJ130" s="507"/>
      <c r="AK130" s="505"/>
      <c r="AL130" s="506"/>
      <c r="AM130" s="506"/>
      <c r="AN130" s="507"/>
      <c r="AO130" s="508"/>
      <c r="AP130" s="509"/>
      <c r="AQ130" s="509"/>
      <c r="AR130" s="510"/>
      <c r="AS130" s="508"/>
      <c r="AT130" s="509"/>
      <c r="AU130" s="509"/>
      <c r="AV130" s="510"/>
      <c r="AW130" s="508"/>
      <c r="AX130" s="509"/>
      <c r="AY130" s="509"/>
      <c r="AZ130" s="510"/>
      <c r="BA130" s="508"/>
      <c r="BB130" s="509"/>
      <c r="BC130" s="509"/>
      <c r="BD130" s="510"/>
      <c r="BE130" s="508"/>
      <c r="BF130" s="509"/>
      <c r="BG130" s="509"/>
      <c r="BH130" s="510"/>
      <c r="BI130" s="508"/>
      <c r="BJ130" s="509"/>
      <c r="BK130" s="509"/>
      <c r="BL130" s="510"/>
      <c r="BM130" s="508"/>
      <c r="BN130" s="509"/>
      <c r="BO130" s="509"/>
      <c r="BP130" s="510"/>
      <c r="BQ130" s="511"/>
      <c r="BR130" s="512"/>
      <c r="BS130" s="512"/>
      <c r="BT130" s="512"/>
      <c r="BU130" s="508"/>
      <c r="BV130" s="509"/>
      <c r="BW130" s="509"/>
      <c r="BX130" s="513"/>
      <c r="BY130" s="200">
        <f>SUM(Rezultati!E130:BX130)</f>
        <v>0</v>
      </c>
      <c r="BZ130" s="201">
        <f>COUNT(Rezultati!E130:BX130)</f>
        <v>0</v>
      </c>
      <c r="CA130" s="755"/>
      <c r="CB130" s="301" t="e">
        <f>Rezultati!BY130/Rezultati!BZ130</f>
        <v>#DIV/0!</v>
      </c>
      <c r="CC130" s="757"/>
      <c r="CD130" s="203">
        <f t="shared" si="0"/>
        <v>0</v>
      </c>
      <c r="CE130" s="204"/>
      <c r="CM130" s="204"/>
    </row>
    <row r="131" spans="1:91" s="514" customFormat="1" ht="15" hidden="1">
      <c r="A131" s="504" t="s">
        <v>56</v>
      </c>
      <c r="B131" s="504"/>
      <c r="C131" s="234">
        <v>0</v>
      </c>
      <c r="D131" s="181">
        <f>Rezultati!C131*Rezultati!BZ131</f>
        <v>0</v>
      </c>
      <c r="E131" s="505"/>
      <c r="F131" s="506"/>
      <c r="G131" s="506"/>
      <c r="H131" s="507"/>
      <c r="I131" s="505"/>
      <c r="J131" s="506"/>
      <c r="K131" s="506"/>
      <c r="L131" s="507"/>
      <c r="M131" s="505"/>
      <c r="N131" s="506"/>
      <c r="O131" s="506"/>
      <c r="P131" s="507"/>
      <c r="Q131" s="505"/>
      <c r="R131" s="506"/>
      <c r="S131" s="506"/>
      <c r="T131" s="507"/>
      <c r="U131" s="505"/>
      <c r="V131" s="506"/>
      <c r="W131" s="506"/>
      <c r="X131" s="507"/>
      <c r="Y131" s="505"/>
      <c r="Z131" s="506"/>
      <c r="AA131" s="506"/>
      <c r="AB131" s="507"/>
      <c r="AC131" s="505"/>
      <c r="AD131" s="506"/>
      <c r="AE131" s="506"/>
      <c r="AF131" s="507"/>
      <c r="AG131" s="505"/>
      <c r="AH131" s="506"/>
      <c r="AI131" s="506"/>
      <c r="AJ131" s="507"/>
      <c r="AK131" s="505"/>
      <c r="AL131" s="506"/>
      <c r="AM131" s="506"/>
      <c r="AN131" s="507"/>
      <c r="AO131" s="508"/>
      <c r="AP131" s="509"/>
      <c r="AQ131" s="509"/>
      <c r="AR131" s="510"/>
      <c r="AS131" s="508"/>
      <c r="AT131" s="509"/>
      <c r="AU131" s="509"/>
      <c r="AV131" s="510"/>
      <c r="AW131" s="508"/>
      <c r="AX131" s="509"/>
      <c r="AY131" s="509"/>
      <c r="AZ131" s="510"/>
      <c r="BA131" s="508"/>
      <c r="BB131" s="509"/>
      <c r="BC131" s="509"/>
      <c r="BD131" s="510"/>
      <c r="BE131" s="508"/>
      <c r="BF131" s="509"/>
      <c r="BG131" s="509"/>
      <c r="BH131" s="510"/>
      <c r="BI131" s="508"/>
      <c r="BJ131" s="509"/>
      <c r="BK131" s="509"/>
      <c r="BL131" s="510"/>
      <c r="BM131" s="508"/>
      <c r="BN131" s="509"/>
      <c r="BO131" s="509"/>
      <c r="BP131" s="510"/>
      <c r="BQ131" s="511"/>
      <c r="BR131" s="512"/>
      <c r="BS131" s="512"/>
      <c r="BT131" s="512"/>
      <c r="BU131" s="508"/>
      <c r="BV131" s="509"/>
      <c r="BW131" s="509"/>
      <c r="BX131" s="513"/>
      <c r="BY131" s="200">
        <f>SUM(Rezultati!E131:BX131)</f>
        <v>0</v>
      </c>
      <c r="BZ131" s="201">
        <f>COUNT(Rezultati!E131:BX131)</f>
        <v>0</v>
      </c>
      <c r="CA131" s="755"/>
      <c r="CB131" s="301" t="e">
        <f>Rezultati!BY131/Rezultati!BZ131</f>
        <v>#DIV/0!</v>
      </c>
      <c r="CC131" s="757"/>
      <c r="CD131" s="203">
        <f t="shared" si="0"/>
        <v>0</v>
      </c>
      <c r="CE131" s="204"/>
      <c r="CM131" s="204"/>
    </row>
    <row r="132" spans="1:82" ht="15" hidden="1">
      <c r="A132" s="494" t="s">
        <v>56</v>
      </c>
      <c r="B132" s="515"/>
      <c r="C132" s="234">
        <v>0</v>
      </c>
      <c r="D132" s="181">
        <f>Rezultati!C132*Rezultati!BZ132</f>
        <v>0</v>
      </c>
      <c r="E132" s="501"/>
      <c r="F132" s="502"/>
      <c r="G132" s="502"/>
      <c r="H132" s="503"/>
      <c r="I132" s="501"/>
      <c r="J132" s="502"/>
      <c r="K132" s="502"/>
      <c r="L132" s="503"/>
      <c r="M132" s="501"/>
      <c r="N132" s="502"/>
      <c r="O132" s="502"/>
      <c r="P132" s="503"/>
      <c r="Q132" s="501"/>
      <c r="R132" s="502"/>
      <c r="S132" s="502"/>
      <c r="T132" s="503"/>
      <c r="U132" s="501"/>
      <c r="V132" s="502"/>
      <c r="W132" s="502"/>
      <c r="X132" s="503"/>
      <c r="Y132" s="501"/>
      <c r="Z132" s="502"/>
      <c r="AA132" s="502"/>
      <c r="AB132" s="503"/>
      <c r="AC132" s="501"/>
      <c r="AD132" s="502"/>
      <c r="AE132" s="502"/>
      <c r="AF132" s="503"/>
      <c r="AG132" s="501"/>
      <c r="AH132" s="502"/>
      <c r="AI132" s="502"/>
      <c r="AJ132" s="503"/>
      <c r="AK132" s="501"/>
      <c r="AL132" s="502"/>
      <c r="AM132" s="502"/>
      <c r="AN132" s="503"/>
      <c r="AO132" s="446"/>
      <c r="AP132" s="447"/>
      <c r="AQ132" s="447"/>
      <c r="AR132" s="450"/>
      <c r="AS132" s="446"/>
      <c r="AT132" s="447"/>
      <c r="AU132" s="447"/>
      <c r="AV132" s="450"/>
      <c r="AW132" s="446"/>
      <c r="AX132" s="447"/>
      <c r="AY132" s="447"/>
      <c r="AZ132" s="450"/>
      <c r="BA132" s="446"/>
      <c r="BB132" s="447"/>
      <c r="BC132" s="447"/>
      <c r="BD132" s="450"/>
      <c r="BE132" s="446"/>
      <c r="BF132" s="447"/>
      <c r="BG132" s="447"/>
      <c r="BH132" s="450"/>
      <c r="BI132" s="446"/>
      <c r="BJ132" s="447"/>
      <c r="BK132" s="447"/>
      <c r="BL132" s="450"/>
      <c r="BM132" s="446"/>
      <c r="BN132" s="447"/>
      <c r="BO132" s="447"/>
      <c r="BP132" s="450"/>
      <c r="BQ132" s="437"/>
      <c r="BR132" s="438"/>
      <c r="BS132" s="438"/>
      <c r="BT132" s="438"/>
      <c r="BU132" s="446"/>
      <c r="BV132" s="447"/>
      <c r="BW132" s="447"/>
      <c r="BX132" s="448"/>
      <c r="BY132" s="200">
        <f>SUM(Rezultati!E132:BX132)</f>
        <v>0</v>
      </c>
      <c r="BZ132" s="201">
        <f>COUNT(Rezultati!E132:BX132)</f>
        <v>0</v>
      </c>
      <c r="CA132" s="755"/>
      <c r="CB132" s="301" t="e">
        <f>Rezultati!BY132/Rezultati!BZ132</f>
        <v>#DIV/0!</v>
      </c>
      <c r="CC132" s="757"/>
      <c r="CD132" s="203">
        <f t="shared" si="0"/>
        <v>0</v>
      </c>
    </row>
    <row r="133" spans="1:82" ht="15" hidden="1">
      <c r="A133" s="494" t="s">
        <v>56</v>
      </c>
      <c r="B133" s="515"/>
      <c r="C133" s="234">
        <v>0</v>
      </c>
      <c r="D133" s="181">
        <f>Rezultati!C133*Rezultati!BZ133</f>
        <v>0</v>
      </c>
      <c r="E133" s="501"/>
      <c r="F133" s="502"/>
      <c r="G133" s="502"/>
      <c r="H133" s="503"/>
      <c r="I133" s="501"/>
      <c r="J133" s="502"/>
      <c r="K133" s="502"/>
      <c r="L133" s="503"/>
      <c r="M133" s="501"/>
      <c r="N133" s="502"/>
      <c r="O133" s="502"/>
      <c r="P133" s="503"/>
      <c r="Q133" s="501"/>
      <c r="R133" s="502"/>
      <c r="S133" s="502"/>
      <c r="T133" s="503"/>
      <c r="U133" s="501"/>
      <c r="V133" s="502"/>
      <c r="W133" s="502"/>
      <c r="X133" s="503"/>
      <c r="Y133" s="501"/>
      <c r="Z133" s="502"/>
      <c r="AA133" s="502"/>
      <c r="AB133" s="503"/>
      <c r="AC133" s="501"/>
      <c r="AD133" s="502"/>
      <c r="AE133" s="502"/>
      <c r="AF133" s="503"/>
      <c r="AG133" s="501"/>
      <c r="AH133" s="502"/>
      <c r="AI133" s="502"/>
      <c r="AJ133" s="503"/>
      <c r="AK133" s="501"/>
      <c r="AL133" s="502"/>
      <c r="AM133" s="502"/>
      <c r="AN133" s="503"/>
      <c r="AO133" s="446"/>
      <c r="AP133" s="447"/>
      <c r="AQ133" s="447"/>
      <c r="AR133" s="450"/>
      <c r="AS133" s="446"/>
      <c r="AT133" s="447"/>
      <c r="AU133" s="447"/>
      <c r="AV133" s="450"/>
      <c r="AW133" s="446"/>
      <c r="AX133" s="447"/>
      <c r="AY133" s="447"/>
      <c r="AZ133" s="450"/>
      <c r="BA133" s="446"/>
      <c r="BB133" s="447"/>
      <c r="BC133" s="447"/>
      <c r="BD133" s="450"/>
      <c r="BE133" s="446"/>
      <c r="BF133" s="447"/>
      <c r="BG133" s="447"/>
      <c r="BH133" s="450"/>
      <c r="BI133" s="446"/>
      <c r="BJ133" s="447"/>
      <c r="BK133" s="447"/>
      <c r="BL133" s="450"/>
      <c r="BM133" s="446"/>
      <c r="BN133" s="447"/>
      <c r="BO133" s="447"/>
      <c r="BP133" s="450"/>
      <c r="BQ133" s="437"/>
      <c r="BR133" s="438"/>
      <c r="BS133" s="438"/>
      <c r="BT133" s="438"/>
      <c r="BU133" s="446"/>
      <c r="BV133" s="447"/>
      <c r="BW133" s="447"/>
      <c r="BX133" s="448"/>
      <c r="BY133" s="200">
        <f>SUM(Rezultati!E133:BX133)</f>
        <v>0</v>
      </c>
      <c r="BZ133" s="201">
        <f>COUNT(Rezultati!E133:BX133)</f>
        <v>0</v>
      </c>
      <c r="CA133" s="755"/>
      <c r="CB133" s="301" t="e">
        <f>Rezultati!BY133/Rezultati!BZ133</f>
        <v>#DIV/0!</v>
      </c>
      <c r="CC133" s="757"/>
      <c r="CD133" s="203">
        <f t="shared" si="0"/>
        <v>0</v>
      </c>
    </row>
    <row r="134" spans="1:82" ht="15" hidden="1">
      <c r="A134" s="498" t="s">
        <v>56</v>
      </c>
      <c r="B134" s="498"/>
      <c r="C134" s="499">
        <v>8</v>
      </c>
      <c r="D134" s="500">
        <f>Rezultati!C134*Rezultati!BZ134</f>
        <v>0</v>
      </c>
      <c r="E134" s="501"/>
      <c r="F134" s="502"/>
      <c r="G134" s="502"/>
      <c r="H134" s="503"/>
      <c r="I134" s="501"/>
      <c r="J134" s="502"/>
      <c r="K134" s="502"/>
      <c r="L134" s="503"/>
      <c r="M134" s="501"/>
      <c r="N134" s="502"/>
      <c r="O134" s="502"/>
      <c r="P134" s="503"/>
      <c r="Q134" s="501"/>
      <c r="R134" s="502"/>
      <c r="S134" s="502"/>
      <c r="T134" s="503"/>
      <c r="U134" s="501"/>
      <c r="V134" s="502"/>
      <c r="W134" s="502"/>
      <c r="X134" s="503"/>
      <c r="Y134" s="501"/>
      <c r="Z134" s="502"/>
      <c r="AA134" s="502"/>
      <c r="AB134" s="503"/>
      <c r="AC134" s="501"/>
      <c r="AD134" s="502"/>
      <c r="AE134" s="502"/>
      <c r="AF134" s="503"/>
      <c r="AG134" s="501"/>
      <c r="AH134" s="502"/>
      <c r="AI134" s="502"/>
      <c r="AJ134" s="503"/>
      <c r="AK134" s="501"/>
      <c r="AL134" s="502"/>
      <c r="AM134" s="502"/>
      <c r="AN134" s="503"/>
      <c r="AO134" s="446"/>
      <c r="AP134" s="447"/>
      <c r="AQ134" s="447"/>
      <c r="AR134" s="450"/>
      <c r="AS134" s="446"/>
      <c r="AT134" s="447"/>
      <c r="AU134" s="447"/>
      <c r="AV134" s="450"/>
      <c r="AW134" s="446"/>
      <c r="AX134" s="447"/>
      <c r="AY134" s="447"/>
      <c r="AZ134" s="450"/>
      <c r="BA134" s="446"/>
      <c r="BB134" s="447"/>
      <c r="BC134" s="447"/>
      <c r="BD134" s="450"/>
      <c r="BE134" s="446"/>
      <c r="BF134" s="447"/>
      <c r="BG134" s="447"/>
      <c r="BH134" s="450"/>
      <c r="BI134" s="446"/>
      <c r="BJ134" s="447"/>
      <c r="BK134" s="447"/>
      <c r="BL134" s="450"/>
      <c r="BM134" s="446"/>
      <c r="BN134" s="447"/>
      <c r="BO134" s="447"/>
      <c r="BP134" s="450"/>
      <c r="BQ134" s="437"/>
      <c r="BR134" s="438"/>
      <c r="BS134" s="438"/>
      <c r="BT134" s="438"/>
      <c r="BU134" s="446"/>
      <c r="BV134" s="447"/>
      <c r="BW134" s="447"/>
      <c r="BX134" s="448"/>
      <c r="BY134" s="200">
        <f>SUM(Rezultati!E134:BX134)</f>
        <v>0</v>
      </c>
      <c r="BZ134" s="201">
        <f>COUNT(Rezultati!E134:BX134)</f>
        <v>0</v>
      </c>
      <c r="CA134" s="755"/>
      <c r="CB134" s="301" t="e">
        <f>Rezultati!BY134/Rezultati!BZ134-8</f>
        <v>#DIV/0!</v>
      </c>
      <c r="CC134" s="757"/>
      <c r="CD134" s="203">
        <f t="shared" si="0"/>
        <v>0</v>
      </c>
    </row>
    <row r="135" spans="1:82" ht="15">
      <c r="A135" s="516" t="s">
        <v>56</v>
      </c>
      <c r="B135" s="325"/>
      <c r="C135" s="347">
        <v>0</v>
      </c>
      <c r="D135" s="362">
        <f>Rezultati!C135*Rezultati!BZ135</f>
        <v>0</v>
      </c>
      <c r="E135" s="517"/>
      <c r="F135" s="518"/>
      <c r="G135" s="518"/>
      <c r="H135" s="519"/>
      <c r="I135" s="517"/>
      <c r="J135" s="518"/>
      <c r="K135" s="518"/>
      <c r="L135" s="519"/>
      <c r="M135" s="517"/>
      <c r="N135" s="518"/>
      <c r="O135" s="518"/>
      <c r="P135" s="519"/>
      <c r="Q135" s="517"/>
      <c r="R135" s="518"/>
      <c r="S135" s="518"/>
      <c r="T135" s="519"/>
      <c r="U135" s="517"/>
      <c r="V135" s="518"/>
      <c r="W135" s="518"/>
      <c r="X135" s="519"/>
      <c r="Y135" s="517"/>
      <c r="Z135" s="518"/>
      <c r="AA135" s="518"/>
      <c r="AB135" s="519"/>
      <c r="AC135" s="517"/>
      <c r="AD135" s="518"/>
      <c r="AE135" s="518"/>
      <c r="AF135" s="519"/>
      <c r="AG135" s="517"/>
      <c r="AH135" s="518"/>
      <c r="AI135" s="518"/>
      <c r="AJ135" s="519"/>
      <c r="AK135" s="517"/>
      <c r="AL135" s="518"/>
      <c r="AM135" s="518"/>
      <c r="AN135" s="519"/>
      <c r="AO135" s="462"/>
      <c r="AP135" s="463"/>
      <c r="AQ135" s="463"/>
      <c r="AR135" s="520"/>
      <c r="AS135" s="462"/>
      <c r="AT135" s="463"/>
      <c r="AU135" s="463"/>
      <c r="AV135" s="520"/>
      <c r="AW135" s="462"/>
      <c r="AX135" s="463"/>
      <c r="AY135" s="463"/>
      <c r="AZ135" s="520"/>
      <c r="BA135" s="462"/>
      <c r="BB135" s="463"/>
      <c r="BC135" s="463"/>
      <c r="BD135" s="520"/>
      <c r="BE135" s="462"/>
      <c r="BF135" s="463"/>
      <c r="BG135" s="463"/>
      <c r="BH135" s="520"/>
      <c r="BI135" s="462"/>
      <c r="BJ135" s="463"/>
      <c r="BK135" s="463"/>
      <c r="BL135" s="520"/>
      <c r="BM135" s="462"/>
      <c r="BN135" s="463"/>
      <c r="BO135" s="463"/>
      <c r="BP135" s="520"/>
      <c r="BQ135" s="437"/>
      <c r="BR135" s="438"/>
      <c r="BS135" s="438"/>
      <c r="BT135" s="438"/>
      <c r="BU135" s="446"/>
      <c r="BV135" s="447"/>
      <c r="BW135" s="447"/>
      <c r="BX135" s="448"/>
      <c r="BY135" s="479">
        <f>SUM(Rezultati!E135:BX135)</f>
        <v>0</v>
      </c>
      <c r="BZ135" s="480">
        <f>COUNT(Rezultati!E135:BX135)</f>
        <v>0</v>
      </c>
      <c r="CA135" s="755"/>
      <c r="CB135" s="301" t="e">
        <f>Rezultati!BY135/Rezultati!BZ135</f>
        <v>#DIV/0!</v>
      </c>
      <c r="CC135" s="757"/>
      <c r="CD135" s="203">
        <f t="shared" si="0"/>
        <v>0</v>
      </c>
    </row>
    <row r="136" spans="1:82" ht="15">
      <c r="A136" s="364" t="str">
        <f>Punkti!BV56</f>
        <v>Molotov</v>
      </c>
      <c r="B136" s="365" t="s">
        <v>146</v>
      </c>
      <c r="C136" s="366">
        <v>8</v>
      </c>
      <c r="D136" s="367">
        <f>Rezultati!C136*Rezultati!BZ136</f>
        <v>32</v>
      </c>
      <c r="E136" s="467"/>
      <c r="F136" s="468"/>
      <c r="G136" s="468"/>
      <c r="H136" s="469"/>
      <c r="I136" s="467"/>
      <c r="J136" s="468"/>
      <c r="K136" s="468"/>
      <c r="L136" s="469"/>
      <c r="M136" s="467"/>
      <c r="N136" s="468"/>
      <c r="O136" s="468"/>
      <c r="P136" s="469"/>
      <c r="Q136" s="467"/>
      <c r="R136" s="468"/>
      <c r="S136" s="468"/>
      <c r="T136" s="469"/>
      <c r="U136" s="467"/>
      <c r="V136" s="468"/>
      <c r="W136" s="468"/>
      <c r="X136" s="469"/>
      <c r="Y136" s="467"/>
      <c r="Z136" s="468"/>
      <c r="AA136" s="468"/>
      <c r="AB136" s="469"/>
      <c r="AC136" s="467"/>
      <c r="AD136" s="468"/>
      <c r="AE136" s="468"/>
      <c r="AF136" s="469"/>
      <c r="AG136" s="467"/>
      <c r="AH136" s="468"/>
      <c r="AI136" s="468"/>
      <c r="AJ136" s="469"/>
      <c r="AK136" s="467"/>
      <c r="AL136" s="468"/>
      <c r="AM136" s="468"/>
      <c r="AN136" s="469"/>
      <c r="AO136" s="470"/>
      <c r="AP136" s="471"/>
      <c r="AQ136" s="471"/>
      <c r="AR136" s="472"/>
      <c r="AS136" s="470">
        <v>97</v>
      </c>
      <c r="AT136" s="471">
        <v>162</v>
      </c>
      <c r="AU136" s="471">
        <v>115</v>
      </c>
      <c r="AV136" s="472">
        <v>103</v>
      </c>
      <c r="AW136" s="470"/>
      <c r="AX136" s="471"/>
      <c r="AY136" s="471"/>
      <c r="AZ136" s="472"/>
      <c r="BA136" s="470"/>
      <c r="BB136" s="471"/>
      <c r="BC136" s="471"/>
      <c r="BD136" s="472"/>
      <c r="BE136" s="470"/>
      <c r="BF136" s="471"/>
      <c r="BG136" s="471"/>
      <c r="BH136" s="472"/>
      <c r="BI136" s="470"/>
      <c r="BJ136" s="471"/>
      <c r="BK136" s="471"/>
      <c r="BL136" s="472"/>
      <c r="BM136" s="470"/>
      <c r="BN136" s="471"/>
      <c r="BO136" s="471"/>
      <c r="BP136" s="472"/>
      <c r="BQ136" s="470"/>
      <c r="BR136" s="471"/>
      <c r="BS136" s="471"/>
      <c r="BT136" s="472"/>
      <c r="BU136" s="521"/>
      <c r="BV136" s="522"/>
      <c r="BW136" s="522"/>
      <c r="BX136" s="523"/>
      <c r="BY136" s="443">
        <f>SUM(Rezultati!E136:BX136)</f>
        <v>477</v>
      </c>
      <c r="BZ136" s="444">
        <f>COUNT(Rezultati!E136:BX136)</f>
        <v>4</v>
      </c>
      <c r="CA136" s="759">
        <f>SUM((Rezultati!BY136+Rezultati!BY137+Rezultati!BY138+Rezultati!BY139+Rezultati!BY140+Rezultati!BY141)/(Rezultati!BZ136+Rezultati!BZ137+Rezultati!BZ138+Rezultati!BZ139+Rezultati!BZ140+Rezultati!BZ141))</f>
        <v>121.08333333333333</v>
      </c>
      <c r="CB136" s="202">
        <f>Rezultati!BY136/Rezultati!BZ136-8</f>
        <v>111.25</v>
      </c>
      <c r="CC136" s="756" t="str">
        <f>A136</f>
        <v>Molotov</v>
      </c>
      <c r="CD136" s="203" t="str">
        <f t="shared" si="0"/>
        <v>Marta Kāne</v>
      </c>
    </row>
    <row r="137" spans="1:82" ht="15">
      <c r="A137" s="432" t="s">
        <v>57</v>
      </c>
      <c r="B137" s="233" t="s">
        <v>147</v>
      </c>
      <c r="C137" s="208">
        <v>0</v>
      </c>
      <c r="D137" s="209">
        <f>Rezultati!C137*Rezultati!BZ137</f>
        <v>0</v>
      </c>
      <c r="E137" s="434"/>
      <c r="F137" s="435"/>
      <c r="G137" s="435"/>
      <c r="H137" s="436"/>
      <c r="I137" s="434"/>
      <c r="J137" s="435"/>
      <c r="K137" s="435"/>
      <c r="L137" s="436"/>
      <c r="M137" s="434"/>
      <c r="N137" s="435"/>
      <c r="O137" s="435"/>
      <c r="P137" s="436"/>
      <c r="Q137" s="434"/>
      <c r="R137" s="435"/>
      <c r="S137" s="435"/>
      <c r="T137" s="436"/>
      <c r="U137" s="434"/>
      <c r="V137" s="435"/>
      <c r="W137" s="435"/>
      <c r="X137" s="436"/>
      <c r="Y137" s="434"/>
      <c r="Z137" s="435"/>
      <c r="AA137" s="435"/>
      <c r="AB137" s="436"/>
      <c r="AC137" s="434"/>
      <c r="AD137" s="435"/>
      <c r="AE137" s="435"/>
      <c r="AF137" s="436"/>
      <c r="AG137" s="434"/>
      <c r="AH137" s="435"/>
      <c r="AI137" s="435"/>
      <c r="AJ137" s="436"/>
      <c r="AK137" s="434"/>
      <c r="AL137" s="435"/>
      <c r="AM137" s="435"/>
      <c r="AN137" s="436"/>
      <c r="AO137" s="439">
        <v>161</v>
      </c>
      <c r="AP137" s="440">
        <v>135</v>
      </c>
      <c r="AQ137" s="440">
        <v>174</v>
      </c>
      <c r="AR137" s="441">
        <v>154</v>
      </c>
      <c r="AS137" s="439">
        <v>139</v>
      </c>
      <c r="AT137" s="440">
        <v>130</v>
      </c>
      <c r="AU137" s="440">
        <v>131</v>
      </c>
      <c r="AV137" s="441">
        <v>156</v>
      </c>
      <c r="AW137" s="439"/>
      <c r="AX137" s="440"/>
      <c r="AY137" s="440"/>
      <c r="AZ137" s="441"/>
      <c r="BA137" s="439"/>
      <c r="BB137" s="440"/>
      <c r="BC137" s="440"/>
      <c r="BD137" s="441"/>
      <c r="BE137" s="439">
        <v>105</v>
      </c>
      <c r="BF137" s="440">
        <v>155</v>
      </c>
      <c r="BG137" s="440">
        <v>160</v>
      </c>
      <c r="BH137" s="441">
        <v>200</v>
      </c>
      <c r="BI137" s="439"/>
      <c r="BJ137" s="440"/>
      <c r="BK137" s="440"/>
      <c r="BL137" s="441"/>
      <c r="BM137" s="439"/>
      <c r="BN137" s="440"/>
      <c r="BO137" s="440"/>
      <c r="BP137" s="441"/>
      <c r="BQ137" s="439"/>
      <c r="BR137" s="440"/>
      <c r="BS137" s="440"/>
      <c r="BT137" s="441"/>
      <c r="BU137" s="437"/>
      <c r="BV137" s="438"/>
      <c r="BW137" s="438"/>
      <c r="BX137" s="524"/>
      <c r="BY137" s="449">
        <f>SUM(Rezultati!E137:BX137)</f>
        <v>1800</v>
      </c>
      <c r="BZ137" s="201">
        <f>COUNT(Rezultati!E137:BX137)</f>
        <v>12</v>
      </c>
      <c r="CA137" s="759"/>
      <c r="CB137" s="202">
        <f>Rezultati!BY137/Rezultati!BZ137</f>
        <v>150</v>
      </c>
      <c r="CC137" s="756"/>
      <c r="CD137" s="203" t="str">
        <f t="shared" si="0"/>
        <v>Edgars Cimdiņš</v>
      </c>
    </row>
    <row r="138" spans="1:82" ht="15">
      <c r="A138" s="178" t="s">
        <v>57</v>
      </c>
      <c r="B138" s="339" t="s">
        <v>148</v>
      </c>
      <c r="C138" s="234">
        <v>0</v>
      </c>
      <c r="D138" s="181">
        <f>Rezultati!C138*Rezultati!BZ138</f>
        <v>0</v>
      </c>
      <c r="E138" s="434"/>
      <c r="F138" s="435"/>
      <c r="G138" s="435"/>
      <c r="H138" s="436"/>
      <c r="I138" s="434"/>
      <c r="J138" s="435"/>
      <c r="K138" s="435"/>
      <c r="L138" s="436"/>
      <c r="M138" s="434"/>
      <c r="N138" s="435"/>
      <c r="O138" s="435"/>
      <c r="P138" s="436"/>
      <c r="Q138" s="434"/>
      <c r="R138" s="435"/>
      <c r="S138" s="435"/>
      <c r="T138" s="436"/>
      <c r="U138" s="434"/>
      <c r="V138" s="435"/>
      <c r="W138" s="435"/>
      <c r="X138" s="436"/>
      <c r="Y138" s="434"/>
      <c r="Z138" s="435"/>
      <c r="AA138" s="435"/>
      <c r="AB138" s="436"/>
      <c r="AC138" s="434"/>
      <c r="AD138" s="435"/>
      <c r="AE138" s="435"/>
      <c r="AF138" s="436"/>
      <c r="AG138" s="434"/>
      <c r="AH138" s="435"/>
      <c r="AI138" s="435"/>
      <c r="AJ138" s="436"/>
      <c r="AK138" s="434"/>
      <c r="AL138" s="435"/>
      <c r="AM138" s="435"/>
      <c r="AN138" s="436"/>
      <c r="AO138" s="446">
        <v>91</v>
      </c>
      <c r="AP138" s="447">
        <v>59</v>
      </c>
      <c r="AQ138" s="447">
        <v>121</v>
      </c>
      <c r="AR138" s="450">
        <v>121</v>
      </c>
      <c r="AS138" s="446">
        <v>102</v>
      </c>
      <c r="AT138" s="447">
        <v>106</v>
      </c>
      <c r="AU138" s="447">
        <v>112</v>
      </c>
      <c r="AV138" s="450">
        <v>135</v>
      </c>
      <c r="AW138" s="446"/>
      <c r="AX138" s="447"/>
      <c r="AY138" s="447"/>
      <c r="AZ138" s="450"/>
      <c r="BA138" s="446"/>
      <c r="BB138" s="447"/>
      <c r="BC138" s="447"/>
      <c r="BD138" s="450"/>
      <c r="BE138" s="446">
        <v>162</v>
      </c>
      <c r="BF138" s="447">
        <v>136</v>
      </c>
      <c r="BG138" s="447">
        <v>108</v>
      </c>
      <c r="BH138" s="450">
        <v>99</v>
      </c>
      <c r="BI138" s="446"/>
      <c r="BJ138" s="447"/>
      <c r="BK138" s="447"/>
      <c r="BL138" s="450"/>
      <c r="BM138" s="446"/>
      <c r="BN138" s="447"/>
      <c r="BO138" s="447"/>
      <c r="BP138" s="450"/>
      <c r="BQ138" s="446"/>
      <c r="BR138" s="447"/>
      <c r="BS138" s="447"/>
      <c r="BT138" s="450"/>
      <c r="BU138" s="437"/>
      <c r="BV138" s="438"/>
      <c r="BW138" s="438"/>
      <c r="BX138" s="524"/>
      <c r="BY138" s="449">
        <f>SUM(Rezultati!E138:BX138)</f>
        <v>1352</v>
      </c>
      <c r="BZ138" s="201">
        <f>COUNT(Rezultati!E138:BX138)</f>
        <v>12</v>
      </c>
      <c r="CA138" s="759"/>
      <c r="CB138" s="202">
        <f>Rezultati!BY138/Rezultati!BZ138</f>
        <v>112.66666666666667</v>
      </c>
      <c r="CC138" s="756"/>
      <c r="CD138" s="203" t="str">
        <f t="shared" si="0"/>
        <v>Artūrs Zigulins</v>
      </c>
    </row>
    <row r="139" spans="1:82" ht="15">
      <c r="A139" s="178" t="s">
        <v>57</v>
      </c>
      <c r="B139" s="239" t="s">
        <v>149</v>
      </c>
      <c r="C139" s="234">
        <v>0</v>
      </c>
      <c r="D139" s="181">
        <f>Rezultati!C139*Rezultati!BZ139</f>
        <v>0</v>
      </c>
      <c r="E139" s="434"/>
      <c r="F139" s="435"/>
      <c r="G139" s="435"/>
      <c r="H139" s="436"/>
      <c r="I139" s="434"/>
      <c r="J139" s="435"/>
      <c r="K139" s="435"/>
      <c r="L139" s="436"/>
      <c r="M139" s="434"/>
      <c r="N139" s="435"/>
      <c r="O139" s="435"/>
      <c r="P139" s="436"/>
      <c r="Q139" s="434"/>
      <c r="R139" s="435"/>
      <c r="S139" s="435"/>
      <c r="T139" s="436"/>
      <c r="U139" s="434"/>
      <c r="V139" s="435"/>
      <c r="W139" s="435"/>
      <c r="X139" s="436"/>
      <c r="Y139" s="434"/>
      <c r="Z139" s="435"/>
      <c r="AA139" s="435"/>
      <c r="AB139" s="436"/>
      <c r="AC139" s="434"/>
      <c r="AD139" s="435"/>
      <c r="AE139" s="435"/>
      <c r="AF139" s="436"/>
      <c r="AG139" s="434"/>
      <c r="AH139" s="435"/>
      <c r="AI139" s="435"/>
      <c r="AJ139" s="436"/>
      <c r="AK139" s="434"/>
      <c r="AL139" s="435"/>
      <c r="AM139" s="435"/>
      <c r="AN139" s="436"/>
      <c r="AO139" s="446"/>
      <c r="AP139" s="447"/>
      <c r="AQ139" s="447"/>
      <c r="AR139" s="450"/>
      <c r="AS139" s="446"/>
      <c r="AT139" s="447"/>
      <c r="AU139" s="447"/>
      <c r="AV139" s="450"/>
      <c r="AW139" s="446"/>
      <c r="AX139" s="447"/>
      <c r="AY139" s="447"/>
      <c r="AZ139" s="450"/>
      <c r="BA139" s="446"/>
      <c r="BB139" s="447"/>
      <c r="BC139" s="447"/>
      <c r="BD139" s="450"/>
      <c r="BE139" s="446"/>
      <c r="BF139" s="447"/>
      <c r="BG139" s="447"/>
      <c r="BH139" s="450"/>
      <c r="BI139" s="446"/>
      <c r="BJ139" s="447"/>
      <c r="BK139" s="447"/>
      <c r="BL139" s="450"/>
      <c r="BM139" s="439"/>
      <c r="BN139" s="440"/>
      <c r="BO139" s="440"/>
      <c r="BP139" s="441"/>
      <c r="BQ139" s="439"/>
      <c r="BR139" s="440"/>
      <c r="BS139" s="440"/>
      <c r="BT139" s="441"/>
      <c r="BU139" s="437"/>
      <c r="BV139" s="438"/>
      <c r="BW139" s="438"/>
      <c r="BX139" s="524"/>
      <c r="BY139" s="449">
        <f>SUM(Rezultati!E139:BX139)</f>
        <v>0</v>
      </c>
      <c r="BZ139" s="201">
        <f>COUNT(Rezultati!E139:BX139)</f>
        <v>0</v>
      </c>
      <c r="CA139" s="759"/>
      <c r="CB139" s="202" t="e">
        <f>Rezultati!BY139/Rezultati!BZ139</f>
        <v>#DIV/0!</v>
      </c>
      <c r="CC139" s="756"/>
      <c r="CD139" s="203" t="str">
        <f t="shared" si="0"/>
        <v>Vlad</v>
      </c>
    </row>
    <row r="140" spans="1:82" ht="15">
      <c r="A140" s="525" t="s">
        <v>57</v>
      </c>
      <c r="B140" s="317" t="s">
        <v>150</v>
      </c>
      <c r="C140" s="237">
        <v>8</v>
      </c>
      <c r="D140" s="238">
        <f>Rezultati!C140*Rezultati!BZ140</f>
        <v>64</v>
      </c>
      <c r="E140" s="434"/>
      <c r="F140" s="435"/>
      <c r="G140" s="435"/>
      <c r="H140" s="436"/>
      <c r="I140" s="434"/>
      <c r="J140" s="435"/>
      <c r="K140" s="435"/>
      <c r="L140" s="436"/>
      <c r="M140" s="434"/>
      <c r="N140" s="435"/>
      <c r="O140" s="435"/>
      <c r="P140" s="436"/>
      <c r="Q140" s="434"/>
      <c r="R140" s="435"/>
      <c r="S140" s="435"/>
      <c r="T140" s="436"/>
      <c r="U140" s="434"/>
      <c r="V140" s="435"/>
      <c r="W140" s="435"/>
      <c r="X140" s="436"/>
      <c r="Y140" s="434"/>
      <c r="Z140" s="435"/>
      <c r="AA140" s="435"/>
      <c r="AB140" s="436"/>
      <c r="AC140" s="434"/>
      <c r="AD140" s="435"/>
      <c r="AE140" s="435"/>
      <c r="AF140" s="436"/>
      <c r="AG140" s="434"/>
      <c r="AH140" s="435"/>
      <c r="AI140" s="435"/>
      <c r="AJ140" s="436"/>
      <c r="AK140" s="434"/>
      <c r="AL140" s="435"/>
      <c r="AM140" s="435"/>
      <c r="AN140" s="436"/>
      <c r="AO140" s="446">
        <v>99</v>
      </c>
      <c r="AP140" s="447">
        <v>88</v>
      </c>
      <c r="AQ140" s="447">
        <v>115</v>
      </c>
      <c r="AR140" s="450">
        <v>102</v>
      </c>
      <c r="AS140" s="446"/>
      <c r="AT140" s="447"/>
      <c r="AU140" s="447"/>
      <c r="AV140" s="450"/>
      <c r="AW140" s="446"/>
      <c r="AX140" s="447"/>
      <c r="AY140" s="447"/>
      <c r="AZ140" s="450"/>
      <c r="BA140" s="446"/>
      <c r="BB140" s="447"/>
      <c r="BC140" s="447"/>
      <c r="BD140" s="450"/>
      <c r="BE140" s="446">
        <v>72</v>
      </c>
      <c r="BF140" s="447">
        <v>95</v>
      </c>
      <c r="BG140" s="447">
        <v>89</v>
      </c>
      <c r="BH140" s="450">
        <v>70</v>
      </c>
      <c r="BI140" s="446"/>
      <c r="BJ140" s="447"/>
      <c r="BK140" s="447"/>
      <c r="BL140" s="450"/>
      <c r="BM140" s="439"/>
      <c r="BN140" s="440"/>
      <c r="BO140" s="440"/>
      <c r="BP140" s="441"/>
      <c r="BQ140" s="439"/>
      <c r="BR140" s="440"/>
      <c r="BS140" s="440"/>
      <c r="BT140" s="441"/>
      <c r="BU140" s="437"/>
      <c r="BV140" s="438"/>
      <c r="BW140" s="438"/>
      <c r="BX140" s="524"/>
      <c r="BY140" s="449">
        <f>SUM(Rezultati!E140:BX140)</f>
        <v>730</v>
      </c>
      <c r="BZ140" s="201">
        <f>COUNT(Rezultati!E140:BX140)</f>
        <v>8</v>
      </c>
      <c r="CA140" s="759"/>
      <c r="CB140" s="202">
        <f>Rezultati!BY140/Rezultati!BZ140-8</f>
        <v>83.25</v>
      </c>
      <c r="CC140" s="756"/>
      <c r="CD140" s="203" t="str">
        <f t="shared" si="0"/>
        <v>Sabīne</v>
      </c>
    </row>
    <row r="141" spans="1:82" ht="15">
      <c r="A141" s="408" t="s">
        <v>57</v>
      </c>
      <c r="B141" s="481"/>
      <c r="C141" s="526">
        <v>0</v>
      </c>
      <c r="D141" s="260">
        <f>Rezultati!C141*Rezultati!BZ141</f>
        <v>0</v>
      </c>
      <c r="E141" s="527"/>
      <c r="F141" s="528"/>
      <c r="G141" s="528"/>
      <c r="H141" s="529"/>
      <c r="I141" s="527"/>
      <c r="J141" s="528"/>
      <c r="K141" s="528"/>
      <c r="L141" s="529"/>
      <c r="M141" s="527"/>
      <c r="N141" s="528"/>
      <c r="O141" s="528"/>
      <c r="P141" s="529"/>
      <c r="Q141" s="527"/>
      <c r="R141" s="528"/>
      <c r="S141" s="528"/>
      <c r="T141" s="529"/>
      <c r="U141" s="527"/>
      <c r="V141" s="528"/>
      <c r="W141" s="528"/>
      <c r="X141" s="529"/>
      <c r="Y141" s="527"/>
      <c r="Z141" s="528"/>
      <c r="AA141" s="528"/>
      <c r="AB141" s="529"/>
      <c r="AC141" s="527"/>
      <c r="AD141" s="528"/>
      <c r="AE141" s="528"/>
      <c r="AF141" s="529"/>
      <c r="AG141" s="527"/>
      <c r="AH141" s="528"/>
      <c r="AI141" s="528"/>
      <c r="AJ141" s="529"/>
      <c r="AK141" s="527"/>
      <c r="AL141" s="528"/>
      <c r="AM141" s="528"/>
      <c r="AN141" s="529"/>
      <c r="AO141" s="459"/>
      <c r="AP141" s="460"/>
      <c r="AQ141" s="460"/>
      <c r="AR141" s="461"/>
      <c r="AS141" s="459"/>
      <c r="AT141" s="460"/>
      <c r="AU141" s="460"/>
      <c r="AV141" s="461"/>
      <c r="AW141" s="459"/>
      <c r="AX141" s="460"/>
      <c r="AY141" s="460"/>
      <c r="AZ141" s="461"/>
      <c r="BA141" s="459"/>
      <c r="BB141" s="460"/>
      <c r="BC141" s="460"/>
      <c r="BD141" s="461"/>
      <c r="BE141" s="459"/>
      <c r="BF141" s="460"/>
      <c r="BG141" s="460"/>
      <c r="BH141" s="461"/>
      <c r="BI141" s="459"/>
      <c r="BJ141" s="460"/>
      <c r="BK141" s="460"/>
      <c r="BL141" s="461"/>
      <c r="BM141" s="459"/>
      <c r="BN141" s="460"/>
      <c r="BO141" s="460"/>
      <c r="BP141" s="461"/>
      <c r="BQ141" s="459"/>
      <c r="BR141" s="460"/>
      <c r="BS141" s="460"/>
      <c r="BT141" s="461"/>
      <c r="BU141" s="457"/>
      <c r="BV141" s="458"/>
      <c r="BW141" s="458"/>
      <c r="BX141" s="530"/>
      <c r="BY141" s="465">
        <f>SUM(Rezultati!E141:BX141)</f>
        <v>0</v>
      </c>
      <c r="BZ141" s="466">
        <f>COUNT(Rezultati!E141:BX141)</f>
        <v>0</v>
      </c>
      <c r="CA141" s="759"/>
      <c r="CB141" s="202" t="e">
        <f>Rezultati!BY141/Rezultati!BZ141</f>
        <v>#DIV/0!</v>
      </c>
      <c r="CC141" s="756"/>
      <c r="CD141" s="203">
        <f t="shared" si="0"/>
        <v>0</v>
      </c>
    </row>
  </sheetData>
  <sheetProtection selectLockedCells="1" selectUnlockedCells="1"/>
  <mergeCells count="60">
    <mergeCell ref="CA123:CA135"/>
    <mergeCell ref="CC123:CC135"/>
    <mergeCell ref="CA136:CA141"/>
    <mergeCell ref="CC136:CC141"/>
    <mergeCell ref="CA101:CA107"/>
    <mergeCell ref="CC101:CC107"/>
    <mergeCell ref="CA108:CA114"/>
    <mergeCell ref="CC108:CC114"/>
    <mergeCell ref="CA115:CA122"/>
    <mergeCell ref="CC115:CC122"/>
    <mergeCell ref="CA79:CA85"/>
    <mergeCell ref="CC79:CC85"/>
    <mergeCell ref="CA86:CA92"/>
    <mergeCell ref="CC86:CC92"/>
    <mergeCell ref="CA93:CA100"/>
    <mergeCell ref="CC93:CC100"/>
    <mergeCell ref="CA58:CA64"/>
    <mergeCell ref="CC58:CC64"/>
    <mergeCell ref="AK65:AN71"/>
    <mergeCell ref="CA65:CA71"/>
    <mergeCell ref="CC65:CC71"/>
    <mergeCell ref="CA72:CA78"/>
    <mergeCell ref="CC72:CC78"/>
    <mergeCell ref="CA37:CA43"/>
    <mergeCell ref="CC37:CC43"/>
    <mergeCell ref="CA44:CA50"/>
    <mergeCell ref="CC44:CC50"/>
    <mergeCell ref="CA51:CA57"/>
    <mergeCell ref="CC51:CC57"/>
    <mergeCell ref="CC4:CC12"/>
    <mergeCell ref="CA13:CA19"/>
    <mergeCell ref="CC13:CC19"/>
    <mergeCell ref="CA20:CA29"/>
    <mergeCell ref="CC20:CC29"/>
    <mergeCell ref="CA30:CA36"/>
    <mergeCell ref="CC30:CC36"/>
    <mergeCell ref="BU2:BX2"/>
    <mergeCell ref="BY2:BY3"/>
    <mergeCell ref="BZ2:BZ3"/>
    <mergeCell ref="CA2:CA3"/>
    <mergeCell ref="CB2:CB3"/>
    <mergeCell ref="CA4:CA12"/>
    <mergeCell ref="AW2:AZ2"/>
    <mergeCell ref="BA2:BD2"/>
    <mergeCell ref="BE2:BH2"/>
    <mergeCell ref="BI2:BL2"/>
    <mergeCell ref="BM2:BP2"/>
    <mergeCell ref="BQ2:BT2"/>
    <mergeCell ref="Y2:AB2"/>
    <mergeCell ref="AC2:AF2"/>
    <mergeCell ref="AG2:AJ2"/>
    <mergeCell ref="AK2:AN2"/>
    <mergeCell ref="AO2:AR2"/>
    <mergeCell ref="AS2:AV2"/>
    <mergeCell ref="C2:D2"/>
    <mergeCell ref="E2:H2"/>
    <mergeCell ref="I2:L2"/>
    <mergeCell ref="M2:P2"/>
    <mergeCell ref="Q2:T2"/>
    <mergeCell ref="U2:X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112"/>
  <sheetViews>
    <sheetView zoomScale="80" zoomScaleNormal="80" zoomScalePageLayoutView="0" workbookViewId="0" topLeftCell="A59">
      <selection activeCell="T59" sqref="T59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0" width="2.7109375" style="531" customWidth="1"/>
    <col min="31" max="38" width="0" style="531" hidden="1" customWidth="1"/>
    <col min="39" max="39" width="6.8515625" style="531" customWidth="1"/>
    <col min="40" max="40" width="11.00390625" style="54" customWidth="1"/>
    <col min="41" max="41" width="16.28125" style="0" customWidth="1"/>
    <col min="42" max="42" width="3.28125" style="0" customWidth="1"/>
  </cols>
  <sheetData>
    <row r="1" ht="9" customHeight="1"/>
    <row r="2" spans="1:41" ht="15">
      <c r="A2" s="762"/>
      <c r="B2" s="762"/>
      <c r="C2" s="763" t="s">
        <v>151</v>
      </c>
      <c r="D2" s="763"/>
      <c r="E2" s="763"/>
      <c r="F2" s="763"/>
      <c r="G2" s="763" t="s">
        <v>152</v>
      </c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4"/>
      <c r="AJ2" s="764"/>
      <c r="AK2" s="764"/>
      <c r="AL2" s="764"/>
      <c r="AM2" s="533" t="s">
        <v>153</v>
      </c>
      <c r="AN2" s="534" t="s">
        <v>154</v>
      </c>
      <c r="AO2" s="535"/>
    </row>
    <row r="3" spans="1:41" ht="17.25" customHeight="1">
      <c r="A3" s="536" t="str">
        <f>Rezultati!A4</f>
        <v>X X X</v>
      </c>
      <c r="B3" s="537" t="str">
        <f>Rezultati!B4</f>
        <v>Māris Briedis</v>
      </c>
      <c r="C3" s="538">
        <v>0</v>
      </c>
      <c r="D3" s="539">
        <v>1</v>
      </c>
      <c r="E3" s="539">
        <v>1</v>
      </c>
      <c r="F3" s="540">
        <v>0</v>
      </c>
      <c r="G3" s="541">
        <v>3</v>
      </c>
      <c r="H3" s="539">
        <v>3</v>
      </c>
      <c r="I3" s="539">
        <v>1</v>
      </c>
      <c r="J3" s="542">
        <v>3</v>
      </c>
      <c r="K3" s="543"/>
      <c r="L3" s="544"/>
      <c r="M3" s="544"/>
      <c r="N3" s="545"/>
      <c r="O3" s="541"/>
      <c r="P3" s="539"/>
      <c r="Q3" s="539"/>
      <c r="R3" s="542"/>
      <c r="S3" s="538"/>
      <c r="T3" s="539"/>
      <c r="U3" s="539"/>
      <c r="V3" s="540"/>
      <c r="W3" s="541"/>
      <c r="X3" s="539"/>
      <c r="Y3" s="539"/>
      <c r="Z3" s="542"/>
      <c r="AA3" s="538"/>
      <c r="AB3" s="539"/>
      <c r="AC3" s="539"/>
      <c r="AD3" s="540"/>
      <c r="AE3" s="541"/>
      <c r="AF3" s="539"/>
      <c r="AG3" s="539"/>
      <c r="AH3" s="539"/>
      <c r="AI3" s="539"/>
      <c r="AJ3" s="539"/>
      <c r="AK3" s="539"/>
      <c r="AL3" s="542"/>
      <c r="AM3" s="546">
        <f>'spliti-1 aplis'!AL3+'spliti-1 aplis'!AK3+'spliti-1 aplis'!AJ3+'spliti-1 aplis'!AI3+'spliti-1 aplis'!AH3+'spliti-1 aplis'!AG3+'spliti-1 aplis'!AF3+'spliti-1 aplis'!AE3+'spliti-1 aplis'!AD3+'spliti-1 aplis'!AC3+'spliti-1 aplis'!AB3+'spliti-1 aplis'!AA3+'spliti-1 aplis'!Z3+'spliti-1 aplis'!Y3+'spliti-1 aplis'!X3+'spliti-1 aplis'!W3+'spliti-1 aplis'!V3+'spliti-1 aplis'!U3+'spliti-1 aplis'!T3+'spliti-1 aplis'!S3+'spliti-1 aplis'!R3+'spliti-1 aplis'!Q3+'spliti-1 aplis'!P3+'spliti-1 aplis'!O3+'spliti-1 aplis'!N3+'spliti-1 aplis'!M3+'spliti-1 aplis'!L3+'spliti-1 aplis'!K3+'spliti-1 aplis'!J3+'spliti-1 aplis'!I3+'spliti-1 aplis'!H3+'spliti-1 aplis'!G3+'spliti-1 aplis'!F3+'spliti-1 aplis'!E3+'spliti-1 aplis'!D3+'spliti-1 aplis'!C3</f>
        <v>12</v>
      </c>
      <c r="AN3" s="547">
        <f>'spliti-1 aplis'!AM3*0.3</f>
        <v>3.6000000000000005</v>
      </c>
      <c r="AO3" s="765">
        <f>'spliti-1 aplis'!AN3+'spliti-1 aplis'!AN4+'spliti-1 aplis'!AN5+'spliti-1 aplis'!AN6+'spliti-1 aplis'!AN7</f>
        <v>8.400000000000002</v>
      </c>
    </row>
    <row r="4" spans="1:41" ht="17.25" customHeight="1">
      <c r="A4" s="548" t="str">
        <f>Rezultati!A5</f>
        <v>X X X</v>
      </c>
      <c r="B4" s="549" t="str">
        <f>Rezultati!B5</f>
        <v>Jānis Raņķis</v>
      </c>
      <c r="C4" s="550">
        <v>0</v>
      </c>
      <c r="D4" s="551">
        <v>0</v>
      </c>
      <c r="E4" s="551">
        <v>2</v>
      </c>
      <c r="F4" s="552">
        <v>0</v>
      </c>
      <c r="G4" s="553">
        <v>2</v>
      </c>
      <c r="H4" s="551">
        <v>1</v>
      </c>
      <c r="I4" s="551">
        <v>0</v>
      </c>
      <c r="J4" s="554">
        <v>2</v>
      </c>
      <c r="K4" s="555"/>
      <c r="L4" s="556"/>
      <c r="M4" s="556"/>
      <c r="N4" s="557"/>
      <c r="O4" s="553"/>
      <c r="P4" s="551"/>
      <c r="Q4" s="551"/>
      <c r="R4" s="554"/>
      <c r="S4" s="550"/>
      <c r="T4" s="551"/>
      <c r="U4" s="551"/>
      <c r="V4" s="552"/>
      <c r="W4" s="553"/>
      <c r="X4" s="551"/>
      <c r="Y4" s="551"/>
      <c r="Z4" s="554"/>
      <c r="AA4" s="550"/>
      <c r="AB4" s="551"/>
      <c r="AC4" s="551"/>
      <c r="AD4" s="552"/>
      <c r="AE4" s="553"/>
      <c r="AF4" s="551"/>
      <c r="AG4" s="551"/>
      <c r="AH4" s="551"/>
      <c r="AI4" s="551"/>
      <c r="AJ4" s="551"/>
      <c r="AK4" s="551"/>
      <c r="AL4" s="554"/>
      <c r="AM4" s="558">
        <f>'spliti-1 aplis'!AL4+'spliti-1 aplis'!AK4+'spliti-1 aplis'!AJ4+'spliti-1 aplis'!AI4+'spliti-1 aplis'!AH4+'spliti-1 aplis'!AG4+'spliti-1 aplis'!AF4+'spliti-1 aplis'!AE4+'spliti-1 aplis'!AD4+'spliti-1 aplis'!AC4+'spliti-1 aplis'!AB4+'spliti-1 aplis'!AA4+'spliti-1 aplis'!Z4+'spliti-1 aplis'!Y4+'spliti-1 aplis'!X4+'spliti-1 aplis'!W4+'spliti-1 aplis'!V4+'spliti-1 aplis'!U4+'spliti-1 aplis'!T4+'spliti-1 aplis'!S4+'spliti-1 aplis'!R4+'spliti-1 aplis'!Q4+'spliti-1 aplis'!P4+'spliti-1 aplis'!O4+'spliti-1 aplis'!N4+'spliti-1 aplis'!M4+'spliti-1 aplis'!L4+'spliti-1 aplis'!K4+'spliti-1 aplis'!J4+'spliti-1 aplis'!I4+'spliti-1 aplis'!H4+'spliti-1 aplis'!G4+'spliti-1 aplis'!F4+'spliti-1 aplis'!E4+'spliti-1 aplis'!D4+'spliti-1 aplis'!C4</f>
        <v>7</v>
      </c>
      <c r="AN4" s="559">
        <f>'spliti-1 aplis'!AM4*0.3</f>
        <v>2.1000000000000005</v>
      </c>
      <c r="AO4" s="765"/>
    </row>
    <row r="5" spans="1:41" ht="17.25" customHeight="1">
      <c r="A5" s="548" t="str">
        <f>Rezultati!A6</f>
        <v>X X X</v>
      </c>
      <c r="B5" s="549" t="str">
        <f>Rezultati!B6</f>
        <v>Kaspars Semjonovs</v>
      </c>
      <c r="C5" s="560">
        <v>2</v>
      </c>
      <c r="D5" s="561">
        <v>2</v>
      </c>
      <c r="E5" s="561">
        <v>0</v>
      </c>
      <c r="F5" s="562">
        <v>2</v>
      </c>
      <c r="G5" s="563">
        <v>2</v>
      </c>
      <c r="H5" s="561">
        <v>0</v>
      </c>
      <c r="I5" s="561">
        <v>1</v>
      </c>
      <c r="J5" s="564">
        <v>0</v>
      </c>
      <c r="K5" s="555"/>
      <c r="L5" s="556"/>
      <c r="M5" s="556"/>
      <c r="N5" s="557"/>
      <c r="O5" s="563"/>
      <c r="P5" s="561"/>
      <c r="Q5" s="561"/>
      <c r="R5" s="564"/>
      <c r="S5" s="560"/>
      <c r="T5" s="561"/>
      <c r="U5" s="561"/>
      <c r="V5" s="562"/>
      <c r="W5" s="563"/>
      <c r="X5" s="561"/>
      <c r="Y5" s="561"/>
      <c r="Z5" s="564"/>
      <c r="AA5" s="560"/>
      <c r="AB5" s="561"/>
      <c r="AC5" s="561"/>
      <c r="AD5" s="562"/>
      <c r="AE5" s="563"/>
      <c r="AF5" s="561"/>
      <c r="AG5" s="561"/>
      <c r="AH5" s="561"/>
      <c r="AI5" s="561"/>
      <c r="AJ5" s="561"/>
      <c r="AK5" s="561"/>
      <c r="AL5" s="564"/>
      <c r="AM5" s="558">
        <f>'spliti-1 aplis'!AL5+'spliti-1 aplis'!AK5+'spliti-1 aplis'!AJ5+'spliti-1 aplis'!AI5+'spliti-1 aplis'!AH5+'spliti-1 aplis'!AG5+'spliti-1 aplis'!AF5+'spliti-1 aplis'!AE5+'spliti-1 aplis'!AD5+'spliti-1 aplis'!AC5+'spliti-1 aplis'!AB5+'spliti-1 aplis'!AA5+'spliti-1 aplis'!Z5+'spliti-1 aplis'!Y5+'spliti-1 aplis'!X5+'spliti-1 aplis'!W5+'spliti-1 aplis'!V5+'spliti-1 aplis'!U5+'spliti-1 aplis'!T5+'spliti-1 aplis'!S5+'spliti-1 aplis'!R5+'spliti-1 aplis'!Q5+'spliti-1 aplis'!P5+'spliti-1 aplis'!O5+'spliti-1 aplis'!N5+'spliti-1 aplis'!M5+'spliti-1 aplis'!L5+'spliti-1 aplis'!K5+'spliti-1 aplis'!J5+'spliti-1 aplis'!I5+'spliti-1 aplis'!H5+'spliti-1 aplis'!G5+'spliti-1 aplis'!F5+'spliti-1 aplis'!E5+'spliti-1 aplis'!D5+'spliti-1 aplis'!C5</f>
        <v>9</v>
      </c>
      <c r="AN5" s="559">
        <f>'spliti-1 aplis'!AM5*0.3</f>
        <v>2.7</v>
      </c>
      <c r="AO5" s="765"/>
    </row>
    <row r="6" spans="1:41" ht="17.25" customHeight="1">
      <c r="A6" s="548" t="str">
        <f>Rezultati!A7</f>
        <v>X X X</v>
      </c>
      <c r="B6" s="549">
        <f>Rezultati!B19</f>
        <v>0</v>
      </c>
      <c r="C6" s="560"/>
      <c r="D6" s="561"/>
      <c r="E6" s="561"/>
      <c r="F6" s="562"/>
      <c r="G6" s="563"/>
      <c r="H6" s="561"/>
      <c r="I6" s="561"/>
      <c r="J6" s="564"/>
      <c r="K6" s="555"/>
      <c r="L6" s="556"/>
      <c r="M6" s="556"/>
      <c r="N6" s="557"/>
      <c r="O6" s="563"/>
      <c r="P6" s="561"/>
      <c r="Q6" s="561"/>
      <c r="R6" s="564"/>
      <c r="S6" s="560"/>
      <c r="T6" s="561"/>
      <c r="U6" s="561"/>
      <c r="V6" s="562"/>
      <c r="W6" s="563"/>
      <c r="X6" s="561"/>
      <c r="Y6" s="561"/>
      <c r="Z6" s="564"/>
      <c r="AA6" s="560"/>
      <c r="AB6" s="561"/>
      <c r="AC6" s="561"/>
      <c r="AD6" s="562"/>
      <c r="AE6" s="563"/>
      <c r="AF6" s="561"/>
      <c r="AG6" s="561"/>
      <c r="AH6" s="561"/>
      <c r="AI6" s="561"/>
      <c r="AJ6" s="561"/>
      <c r="AK6" s="561"/>
      <c r="AL6" s="564"/>
      <c r="AM6" s="558">
        <f>'spliti-1 aplis'!AL6+'spliti-1 aplis'!AK6+'spliti-1 aplis'!AJ6+'spliti-1 aplis'!AI6+'spliti-1 aplis'!AH6+'spliti-1 aplis'!AG6+'spliti-1 aplis'!AF6+'spliti-1 aplis'!AE6+'spliti-1 aplis'!AD6+'spliti-1 aplis'!AC6+'spliti-1 aplis'!AB6+'spliti-1 aplis'!AA6+'spliti-1 aplis'!Z6+'spliti-1 aplis'!Y6+'spliti-1 aplis'!X6+'spliti-1 aplis'!W6+'spliti-1 aplis'!V6+'spliti-1 aplis'!U6+'spliti-1 aplis'!T6+'spliti-1 aplis'!S6+'spliti-1 aplis'!R6+'spliti-1 aplis'!Q6+'spliti-1 aplis'!P6+'spliti-1 aplis'!O6+'spliti-1 aplis'!N6+'spliti-1 aplis'!M6+'spliti-1 aplis'!L6+'spliti-1 aplis'!K6+'spliti-1 aplis'!J6+'spliti-1 aplis'!I6+'spliti-1 aplis'!H6+'spliti-1 aplis'!G6+'spliti-1 aplis'!F6+'spliti-1 aplis'!E6+'spliti-1 aplis'!D6+'spliti-1 aplis'!C6</f>
        <v>0</v>
      </c>
      <c r="AN6" s="559">
        <f>'spliti-1 aplis'!AM6*0.3</f>
        <v>0</v>
      </c>
      <c r="AO6" s="765"/>
    </row>
    <row r="7" spans="1:41" ht="17.25" customHeight="1">
      <c r="A7" s="565" t="str">
        <f>Rezultati!A8</f>
        <v>X X X</v>
      </c>
      <c r="B7" s="566">
        <f>Rezultati!B11</f>
        <v>0</v>
      </c>
      <c r="C7" s="567"/>
      <c r="D7" s="568"/>
      <c r="E7" s="568"/>
      <c r="F7" s="569"/>
      <c r="G7" s="570"/>
      <c r="H7" s="568"/>
      <c r="I7" s="568"/>
      <c r="J7" s="571"/>
      <c r="K7" s="572"/>
      <c r="L7" s="573"/>
      <c r="M7" s="573"/>
      <c r="N7" s="574"/>
      <c r="O7" s="570"/>
      <c r="P7" s="568"/>
      <c r="Q7" s="568"/>
      <c r="R7" s="571"/>
      <c r="S7" s="567"/>
      <c r="T7" s="568"/>
      <c r="U7" s="568"/>
      <c r="V7" s="569"/>
      <c r="W7" s="570"/>
      <c r="X7" s="568"/>
      <c r="Y7" s="568"/>
      <c r="Z7" s="571"/>
      <c r="AA7" s="567"/>
      <c r="AB7" s="568"/>
      <c r="AC7" s="568"/>
      <c r="AD7" s="569"/>
      <c r="AE7" s="570"/>
      <c r="AF7" s="568"/>
      <c r="AG7" s="568"/>
      <c r="AH7" s="568"/>
      <c r="AI7" s="568"/>
      <c r="AJ7" s="568"/>
      <c r="AK7" s="568"/>
      <c r="AL7" s="571"/>
      <c r="AM7" s="575">
        <f>'spliti-1 aplis'!AL7+'spliti-1 aplis'!AK7+'spliti-1 aplis'!AJ7+'spliti-1 aplis'!AI7+'spliti-1 aplis'!AH7+'spliti-1 aplis'!AG7+'spliti-1 aplis'!AF7+'spliti-1 aplis'!AE7+'spliti-1 aplis'!AD7+'spliti-1 aplis'!AC7+'spliti-1 aplis'!AB7+'spliti-1 aplis'!AA7+'spliti-1 aplis'!Z7+'spliti-1 aplis'!Y7+'spliti-1 aplis'!X7+'spliti-1 aplis'!W7+'spliti-1 aplis'!V7+'spliti-1 aplis'!U7+'spliti-1 aplis'!T7+'spliti-1 aplis'!S7+'spliti-1 aplis'!R7+'spliti-1 aplis'!Q7+'spliti-1 aplis'!P7+'spliti-1 aplis'!O7+'spliti-1 aplis'!N7+'spliti-1 aplis'!M7+'spliti-1 aplis'!L7+'spliti-1 aplis'!K7+'spliti-1 aplis'!J7+'spliti-1 aplis'!I7+'spliti-1 aplis'!H7+'spliti-1 aplis'!G7+'spliti-1 aplis'!F7+'spliti-1 aplis'!E7+'spliti-1 aplis'!D7+'spliti-1 aplis'!C7</f>
        <v>0</v>
      </c>
      <c r="AN7" s="576">
        <f>'spliti-1 aplis'!AM7*0.3</f>
        <v>0</v>
      </c>
      <c r="AO7" s="765"/>
    </row>
    <row r="8" spans="1:45" ht="17.25" customHeight="1">
      <c r="A8" s="577" t="str">
        <f>Rezultati!A13</f>
        <v>Korness</v>
      </c>
      <c r="B8" s="578" t="str">
        <f>Rezultati!B13</f>
        <v>Valdis Skudra</v>
      </c>
      <c r="C8" s="766"/>
      <c r="D8" s="766"/>
      <c r="E8" s="766"/>
      <c r="F8" s="766"/>
      <c r="G8" s="579">
        <v>3</v>
      </c>
      <c r="H8" s="580">
        <v>1</v>
      </c>
      <c r="I8" s="580">
        <v>2</v>
      </c>
      <c r="J8" s="581">
        <v>0</v>
      </c>
      <c r="K8" s="582"/>
      <c r="L8" s="583"/>
      <c r="M8" s="583"/>
      <c r="N8" s="584"/>
      <c r="O8" s="579"/>
      <c r="P8" s="580"/>
      <c r="Q8" s="580"/>
      <c r="R8" s="581"/>
      <c r="S8" s="585"/>
      <c r="T8" s="580"/>
      <c r="U8" s="580"/>
      <c r="V8" s="586"/>
      <c r="W8" s="579"/>
      <c r="X8" s="580"/>
      <c r="Y8" s="580"/>
      <c r="Z8" s="581"/>
      <c r="AA8" s="585"/>
      <c r="AB8" s="580"/>
      <c r="AC8" s="580"/>
      <c r="AD8" s="586"/>
      <c r="AE8" s="579"/>
      <c r="AF8" s="580"/>
      <c r="AG8" s="580"/>
      <c r="AH8" s="580"/>
      <c r="AI8" s="580"/>
      <c r="AJ8" s="580"/>
      <c r="AK8" s="580"/>
      <c r="AL8" s="581"/>
      <c r="AM8" s="587">
        <f>'spliti-1 aplis'!AL8+'spliti-1 aplis'!AK8+'spliti-1 aplis'!AJ8+'spliti-1 aplis'!AI8+'spliti-1 aplis'!AH8+'spliti-1 aplis'!AG8+'spliti-1 aplis'!AF8+'spliti-1 aplis'!AE8+'spliti-1 aplis'!AD8+'spliti-1 aplis'!AC8+'spliti-1 aplis'!AB8+'spliti-1 aplis'!AA8+'spliti-1 aplis'!Z8+'spliti-1 aplis'!Y8+'spliti-1 aplis'!X8+'spliti-1 aplis'!W8+'spliti-1 aplis'!V8+'spliti-1 aplis'!U8+'spliti-1 aplis'!T8+'spliti-1 aplis'!S8+'spliti-1 aplis'!R8+'spliti-1 aplis'!Q8+'spliti-1 aplis'!P8+'spliti-1 aplis'!O8+'spliti-1 aplis'!N8+'spliti-1 aplis'!M8+'spliti-1 aplis'!L8+'spliti-1 aplis'!K8+'spliti-1 aplis'!J8+'spliti-1 aplis'!I8+'spliti-1 aplis'!H8+'spliti-1 aplis'!G8+'spliti-1 aplis'!F8+'spliti-1 aplis'!E8+'spliti-1 aplis'!D8+'spliti-1 aplis'!C8</f>
        <v>6</v>
      </c>
      <c r="AN8" s="588">
        <f>'spliti-1 aplis'!AM8*0.3</f>
        <v>1.8000000000000003</v>
      </c>
      <c r="AO8" s="767">
        <f>'spliti-1 aplis'!AN12+'spliti-1 aplis'!AN11+'spliti-1 aplis'!AN10+'spliti-1 aplis'!AN9+'spliti-1 aplis'!AN8</f>
        <v>4.200000000000001</v>
      </c>
      <c r="AQ8" s="768" t="s">
        <v>21</v>
      </c>
      <c r="AR8" s="768"/>
      <c r="AS8" s="768"/>
    </row>
    <row r="9" spans="1:45" ht="17.25" customHeight="1">
      <c r="A9" s="589" t="str">
        <f>Rezultati!A14</f>
        <v>Korness</v>
      </c>
      <c r="B9" s="590">
        <f>Rezultati!B19</f>
        <v>0</v>
      </c>
      <c r="C9" s="766"/>
      <c r="D9" s="766"/>
      <c r="E9" s="766"/>
      <c r="F9" s="766"/>
      <c r="G9" s="591"/>
      <c r="H9" s="592"/>
      <c r="I9" s="592"/>
      <c r="J9" s="593"/>
      <c r="K9" s="594"/>
      <c r="L9" s="595"/>
      <c r="M9" s="595"/>
      <c r="N9" s="596"/>
      <c r="O9" s="591"/>
      <c r="P9" s="592"/>
      <c r="Q9" s="592"/>
      <c r="R9" s="593"/>
      <c r="S9" s="597"/>
      <c r="T9" s="592"/>
      <c r="U9" s="592"/>
      <c r="V9" s="598"/>
      <c r="W9" s="591"/>
      <c r="X9" s="592"/>
      <c r="Y9" s="592"/>
      <c r="Z9" s="593"/>
      <c r="AA9" s="597"/>
      <c r="AB9" s="592"/>
      <c r="AC9" s="592"/>
      <c r="AD9" s="598"/>
      <c r="AE9" s="591"/>
      <c r="AF9" s="592"/>
      <c r="AG9" s="592"/>
      <c r="AH9" s="592"/>
      <c r="AI9" s="592"/>
      <c r="AJ9" s="592"/>
      <c r="AK9" s="592"/>
      <c r="AL9" s="593"/>
      <c r="AM9" s="599">
        <f>'spliti-1 aplis'!AL9+'spliti-1 aplis'!AK9+'spliti-1 aplis'!AJ9+'spliti-1 aplis'!AI9+'spliti-1 aplis'!AH9+'spliti-1 aplis'!AG9+'spliti-1 aplis'!AF9+'spliti-1 aplis'!AE9+'spliti-1 aplis'!AD9+'spliti-1 aplis'!AC9+'spliti-1 aplis'!AB9+'spliti-1 aplis'!AA9+'spliti-1 aplis'!Z9+'spliti-1 aplis'!Y9+'spliti-1 aplis'!X9+'spliti-1 aplis'!W9+'spliti-1 aplis'!V9+'spliti-1 aplis'!U9+'spliti-1 aplis'!T9+'spliti-1 aplis'!S9+'spliti-1 aplis'!R9+'spliti-1 aplis'!Q9+'spliti-1 aplis'!P9+'spliti-1 aplis'!O9+'spliti-1 aplis'!N9+'spliti-1 aplis'!M9+'spliti-1 aplis'!L9+'spliti-1 aplis'!K9+'spliti-1 aplis'!J9+'spliti-1 aplis'!I9+'spliti-1 aplis'!H9+'spliti-1 aplis'!G9+'spliti-1 aplis'!F9+'spliti-1 aplis'!E9+'spliti-1 aplis'!D9+'spliti-1 aplis'!C9</f>
        <v>0</v>
      </c>
      <c r="AN9" s="600">
        <f>'spliti-1 aplis'!AM9*0.3</f>
        <v>0</v>
      </c>
      <c r="AO9" s="767"/>
      <c r="AQ9" s="768" t="s">
        <v>155</v>
      </c>
      <c r="AR9" s="768"/>
      <c r="AS9" s="768"/>
    </row>
    <row r="10" spans="1:70" ht="17.25" customHeight="1">
      <c r="A10" s="589" t="str">
        <f>Rezultati!A15</f>
        <v>Korness</v>
      </c>
      <c r="B10" s="590" t="str">
        <f>Rezultati!B15</f>
        <v>Sigutis Briedis</v>
      </c>
      <c r="C10" s="766"/>
      <c r="D10" s="766"/>
      <c r="E10" s="766"/>
      <c r="F10" s="766"/>
      <c r="G10" s="601">
        <v>2</v>
      </c>
      <c r="H10" s="602">
        <v>0</v>
      </c>
      <c r="I10" s="602">
        <v>1</v>
      </c>
      <c r="J10" s="603">
        <v>0</v>
      </c>
      <c r="K10" s="594"/>
      <c r="L10" s="595"/>
      <c r="M10" s="595"/>
      <c r="N10" s="596"/>
      <c r="O10" s="601"/>
      <c r="P10" s="602"/>
      <c r="Q10" s="602"/>
      <c r="R10" s="603"/>
      <c r="S10" s="604"/>
      <c r="T10" s="602"/>
      <c r="U10" s="602"/>
      <c r="V10" s="605"/>
      <c r="W10" s="601"/>
      <c r="X10" s="602"/>
      <c r="Y10" s="602"/>
      <c r="Z10" s="603"/>
      <c r="AA10" s="604"/>
      <c r="AB10" s="602"/>
      <c r="AC10" s="602"/>
      <c r="AD10" s="605"/>
      <c r="AE10" s="601"/>
      <c r="AF10" s="602"/>
      <c r="AG10" s="602"/>
      <c r="AH10" s="602"/>
      <c r="AI10" s="602"/>
      <c r="AJ10" s="602"/>
      <c r="AK10" s="602"/>
      <c r="AL10" s="603"/>
      <c r="AM10" s="599">
        <f>'spliti-1 aplis'!AL10+'spliti-1 aplis'!AK10+'spliti-1 aplis'!AJ10+'spliti-1 aplis'!AI10+'spliti-1 aplis'!AH10+'spliti-1 aplis'!AG10+'spliti-1 aplis'!AF10+'spliti-1 aplis'!AE10+'spliti-1 aplis'!AD10+'spliti-1 aplis'!AC10+'spliti-1 aplis'!AB10+'spliti-1 aplis'!AA10+'spliti-1 aplis'!Z10+'spliti-1 aplis'!Y10+'spliti-1 aplis'!X10+'spliti-1 aplis'!W10+'spliti-1 aplis'!V10+'spliti-1 aplis'!U10+'spliti-1 aplis'!T10+'spliti-1 aplis'!S10+'spliti-1 aplis'!R10+'spliti-1 aplis'!Q10+'spliti-1 aplis'!P10+'spliti-1 aplis'!O10+'spliti-1 aplis'!N10+'spliti-1 aplis'!M10+'spliti-1 aplis'!L10+'spliti-1 aplis'!K10+'spliti-1 aplis'!J10+'spliti-1 aplis'!I10+'spliti-1 aplis'!H10+'spliti-1 aplis'!G10+'spliti-1 aplis'!F10+'spliti-1 aplis'!E10+'spliti-1 aplis'!D10+'spliti-1 aplis'!C10</f>
        <v>3</v>
      </c>
      <c r="AN10" s="600">
        <f>'spliti-1 aplis'!AM10*0.3</f>
        <v>0.9000000000000001</v>
      </c>
      <c r="AO10" s="767"/>
      <c r="AQ10" s="768" t="s">
        <v>155</v>
      </c>
      <c r="AR10" s="768"/>
      <c r="AS10" s="768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6"/>
      <c r="BE10" s="606"/>
      <c r="BF10" s="606"/>
      <c r="BG10" s="606"/>
      <c r="BH10" s="606"/>
      <c r="BI10" s="606"/>
      <c r="BJ10" s="606"/>
      <c r="BK10" s="606"/>
      <c r="BL10" s="606"/>
      <c r="BM10" s="606"/>
      <c r="BN10" s="606"/>
      <c r="BO10" s="606"/>
      <c r="BP10" s="606"/>
      <c r="BQ10" s="606"/>
      <c r="BR10" s="606"/>
    </row>
    <row r="11" spans="1:70" ht="17.25" customHeight="1">
      <c r="A11" s="589" t="str">
        <f>Rezultati!A16</f>
        <v>Korness</v>
      </c>
      <c r="B11" s="590">
        <f>Rezultati!B18</f>
        <v>0</v>
      </c>
      <c r="C11" s="766"/>
      <c r="D11" s="766"/>
      <c r="E11" s="766"/>
      <c r="F11" s="766"/>
      <c r="G11" s="601"/>
      <c r="H11" s="602"/>
      <c r="I11" s="602"/>
      <c r="J11" s="603"/>
      <c r="K11" s="594"/>
      <c r="L11" s="595"/>
      <c r="M11" s="595"/>
      <c r="N11" s="596"/>
      <c r="O11" s="601"/>
      <c r="P11" s="602"/>
      <c r="Q11" s="602"/>
      <c r="R11" s="603"/>
      <c r="S11" s="604"/>
      <c r="T11" s="602"/>
      <c r="U11" s="602"/>
      <c r="V11" s="605"/>
      <c r="W11" s="601"/>
      <c r="X11" s="602"/>
      <c r="Y11" s="602"/>
      <c r="Z11" s="603"/>
      <c r="AA11" s="604"/>
      <c r="AB11" s="602"/>
      <c r="AC11" s="602"/>
      <c r="AD11" s="605"/>
      <c r="AE11" s="601"/>
      <c r="AF11" s="602"/>
      <c r="AG11" s="602"/>
      <c r="AH11" s="602"/>
      <c r="AI11" s="602"/>
      <c r="AJ11" s="602"/>
      <c r="AK11" s="602"/>
      <c r="AL11" s="603"/>
      <c r="AM11" s="599">
        <f>'spliti-1 aplis'!AL11+'spliti-1 aplis'!AK11+'spliti-1 aplis'!AJ11+'spliti-1 aplis'!AI11+'spliti-1 aplis'!AH11+'spliti-1 aplis'!AG11+'spliti-1 aplis'!AF11+'spliti-1 aplis'!AE11+'spliti-1 aplis'!AD11+'spliti-1 aplis'!AC11+'spliti-1 aplis'!AB11+'spliti-1 aplis'!AA11+'spliti-1 aplis'!Z11+'spliti-1 aplis'!Y11+'spliti-1 aplis'!X11+'spliti-1 aplis'!W11+'spliti-1 aplis'!V11+'spliti-1 aplis'!U11+'spliti-1 aplis'!T11+'spliti-1 aplis'!S11+'spliti-1 aplis'!R11+'spliti-1 aplis'!Q11+'spliti-1 aplis'!P11+'spliti-1 aplis'!O11+'spliti-1 aplis'!N11+'spliti-1 aplis'!M11+'spliti-1 aplis'!L11+'spliti-1 aplis'!K11+'spliti-1 aplis'!J11+'spliti-1 aplis'!I11+'spliti-1 aplis'!H11+'spliti-1 aplis'!G11+'spliti-1 aplis'!F11+'spliti-1 aplis'!E11+'spliti-1 aplis'!D11+'spliti-1 aplis'!C11</f>
        <v>0</v>
      </c>
      <c r="AN11" s="600">
        <f>'spliti-1 aplis'!AM11*0.3</f>
        <v>0</v>
      </c>
      <c r="AO11" s="767"/>
      <c r="AQ11" s="768" t="s">
        <v>155</v>
      </c>
      <c r="AR11" s="768"/>
      <c r="AS11" s="768"/>
      <c r="AT11" s="606"/>
      <c r="AU11" s="606"/>
      <c r="AV11" s="606"/>
      <c r="AW11" s="606"/>
      <c r="AX11" s="606"/>
      <c r="AY11" s="606"/>
      <c r="AZ11" s="606"/>
      <c r="BA11" s="606"/>
      <c r="BB11" s="606"/>
      <c r="BC11" s="606"/>
      <c r="BD11" s="606"/>
      <c r="BE11" s="606"/>
      <c r="BF11" s="606"/>
      <c r="BG11" s="606"/>
      <c r="BH11" s="606"/>
      <c r="BI11" s="606"/>
      <c r="BJ11" s="606"/>
      <c r="BK11" s="606"/>
      <c r="BL11" s="606"/>
      <c r="BM11" s="606"/>
      <c r="BN11" s="606"/>
      <c r="BO11" s="606"/>
      <c r="BP11" s="606"/>
      <c r="BQ11" s="606"/>
      <c r="BR11" s="606"/>
    </row>
    <row r="12" spans="1:45" ht="17.25" customHeight="1">
      <c r="A12" s="607" t="str">
        <f>Rezultati!A17</f>
        <v>Korness</v>
      </c>
      <c r="B12" s="608" t="str">
        <f>Rezultati!B17</f>
        <v>Gints Adakovskis</v>
      </c>
      <c r="C12" s="766"/>
      <c r="D12" s="766"/>
      <c r="E12" s="766"/>
      <c r="F12" s="766"/>
      <c r="G12" s="609">
        <v>0</v>
      </c>
      <c r="H12" s="610">
        <v>1</v>
      </c>
      <c r="I12" s="610">
        <v>2</v>
      </c>
      <c r="J12" s="611">
        <v>2</v>
      </c>
      <c r="K12" s="612"/>
      <c r="L12" s="613"/>
      <c r="M12" s="613"/>
      <c r="N12" s="614"/>
      <c r="O12" s="609"/>
      <c r="P12" s="610"/>
      <c r="Q12" s="610"/>
      <c r="R12" s="611"/>
      <c r="S12" s="615"/>
      <c r="T12" s="610"/>
      <c r="U12" s="610"/>
      <c r="V12" s="616"/>
      <c r="W12" s="609"/>
      <c r="X12" s="610"/>
      <c r="Y12" s="610"/>
      <c r="Z12" s="611"/>
      <c r="AA12" s="615"/>
      <c r="AB12" s="610"/>
      <c r="AC12" s="610"/>
      <c r="AD12" s="616"/>
      <c r="AE12" s="609"/>
      <c r="AF12" s="610"/>
      <c r="AG12" s="610"/>
      <c r="AH12" s="610"/>
      <c r="AI12" s="610"/>
      <c r="AJ12" s="610"/>
      <c r="AK12" s="610"/>
      <c r="AL12" s="611"/>
      <c r="AM12" s="617">
        <f>'spliti-1 aplis'!AL12+'spliti-1 aplis'!AK12+'spliti-1 aplis'!AJ12+'spliti-1 aplis'!AI12+'spliti-1 aplis'!AH12+'spliti-1 aplis'!AG12+'spliti-1 aplis'!AF12+'spliti-1 aplis'!AE12+'spliti-1 aplis'!AD12+'spliti-1 aplis'!AC12+'spliti-1 aplis'!AB12+'spliti-1 aplis'!AA12+'spliti-1 aplis'!Z12+'spliti-1 aplis'!Y12+'spliti-1 aplis'!X12+'spliti-1 aplis'!W12+'spliti-1 aplis'!V12+'spliti-1 aplis'!U12+'spliti-1 aplis'!T12+'spliti-1 aplis'!S12+'spliti-1 aplis'!R12+'spliti-1 aplis'!Q12+'spliti-1 aplis'!P12+'spliti-1 aplis'!O12+'spliti-1 aplis'!N12+'spliti-1 aplis'!M12+'spliti-1 aplis'!L12+'spliti-1 aplis'!K12+'spliti-1 aplis'!J12+'spliti-1 aplis'!I12+'spliti-1 aplis'!H12+'spliti-1 aplis'!G12+'spliti-1 aplis'!F12+'spliti-1 aplis'!E12+'spliti-1 aplis'!D12+'spliti-1 aplis'!C12</f>
        <v>5</v>
      </c>
      <c r="AN12" s="618">
        <f>'spliti-1 aplis'!AM12*0.3</f>
        <v>1.5000000000000002</v>
      </c>
      <c r="AO12" s="767"/>
      <c r="AQ12" s="768" t="s">
        <v>155</v>
      </c>
      <c r="AR12" s="768"/>
      <c r="AS12" s="768"/>
    </row>
    <row r="13" spans="1:45" ht="17.25" customHeight="1">
      <c r="A13" s="536" t="str">
        <f>Rezultati!A20</f>
        <v>ALDENS Holding</v>
      </c>
      <c r="B13" s="537" t="str">
        <f>Rezultati!B20</f>
        <v>Uldis Lasmanis</v>
      </c>
      <c r="C13" s="538">
        <v>1</v>
      </c>
      <c r="D13" s="539">
        <v>0</v>
      </c>
      <c r="E13" s="539">
        <v>1</v>
      </c>
      <c r="F13" s="540">
        <v>2</v>
      </c>
      <c r="G13" s="769"/>
      <c r="H13" s="769"/>
      <c r="I13" s="769"/>
      <c r="J13" s="769"/>
      <c r="K13" s="543"/>
      <c r="L13" s="544"/>
      <c r="M13" s="544"/>
      <c r="N13" s="545"/>
      <c r="O13" s="541"/>
      <c r="P13" s="539"/>
      <c r="Q13" s="539"/>
      <c r="R13" s="542"/>
      <c r="S13" s="538"/>
      <c r="T13" s="539"/>
      <c r="U13" s="539"/>
      <c r="V13" s="540"/>
      <c r="W13" s="541"/>
      <c r="X13" s="539"/>
      <c r="Y13" s="539"/>
      <c r="Z13" s="542"/>
      <c r="AA13" s="538"/>
      <c r="AB13" s="539"/>
      <c r="AC13" s="539"/>
      <c r="AD13" s="540"/>
      <c r="AE13" s="541"/>
      <c r="AF13" s="539"/>
      <c r="AG13" s="539"/>
      <c r="AH13" s="539"/>
      <c r="AI13" s="539"/>
      <c r="AJ13" s="539"/>
      <c r="AK13" s="539"/>
      <c r="AL13" s="542"/>
      <c r="AM13" s="546">
        <f>'spliti-1 aplis'!AL13+'spliti-1 aplis'!AK13+'spliti-1 aplis'!AJ13+'spliti-1 aplis'!AI13+'spliti-1 aplis'!AH13+'spliti-1 aplis'!AG13+'spliti-1 aplis'!AF13+'spliti-1 aplis'!AE13+'spliti-1 aplis'!AD13+'spliti-1 aplis'!AC13+'spliti-1 aplis'!AB13+'spliti-1 aplis'!AA13+'spliti-1 aplis'!Z13+'spliti-1 aplis'!Y13+'spliti-1 aplis'!X13+'spliti-1 aplis'!W13+'spliti-1 aplis'!V13+'spliti-1 aplis'!U13+'spliti-1 aplis'!T13+'spliti-1 aplis'!S13+'spliti-1 aplis'!R13+'spliti-1 aplis'!Q13+'spliti-1 aplis'!P13+'spliti-1 aplis'!O13+'spliti-1 aplis'!N13+'spliti-1 aplis'!M13+'spliti-1 aplis'!L13+'spliti-1 aplis'!K13+'spliti-1 aplis'!J13+'spliti-1 aplis'!I13+'spliti-1 aplis'!H13+'spliti-1 aplis'!G13+'spliti-1 aplis'!F13+'spliti-1 aplis'!E13+'spliti-1 aplis'!D13+'spliti-1 aplis'!C13</f>
        <v>4</v>
      </c>
      <c r="AN13" s="547">
        <f>'spliti-1 aplis'!AM13*0.3</f>
        <v>1.2000000000000002</v>
      </c>
      <c r="AO13" s="765">
        <f>'spliti-1 aplis'!AN13+'spliti-1 aplis'!AN14+'spliti-1 aplis'!AN15+'spliti-1 aplis'!AN16+'spliti-1 aplis'!AN18+AN17</f>
        <v>3.6000000000000005</v>
      </c>
      <c r="AQ13" s="768" t="s">
        <v>156</v>
      </c>
      <c r="AR13" s="768"/>
      <c r="AS13" s="768"/>
    </row>
    <row r="14" spans="1:45" ht="17.25" customHeight="1">
      <c r="A14" s="548" t="str">
        <f>Rezultati!A21</f>
        <v>ALDENS Holding</v>
      </c>
      <c r="B14" s="549" t="str">
        <f>Rezultati!B21</f>
        <v>Madars Dāvids</v>
      </c>
      <c r="C14" s="550">
        <v>3</v>
      </c>
      <c r="D14" s="551">
        <v>1</v>
      </c>
      <c r="E14" s="551">
        <v>1</v>
      </c>
      <c r="F14" s="552">
        <v>0</v>
      </c>
      <c r="G14" s="769"/>
      <c r="H14" s="769"/>
      <c r="I14" s="769"/>
      <c r="J14" s="769"/>
      <c r="K14" s="555"/>
      <c r="L14" s="556"/>
      <c r="M14" s="556"/>
      <c r="N14" s="557"/>
      <c r="O14" s="553"/>
      <c r="P14" s="551"/>
      <c r="Q14" s="551"/>
      <c r="R14" s="554"/>
      <c r="S14" s="550"/>
      <c r="T14" s="551"/>
      <c r="U14" s="551"/>
      <c r="V14" s="552"/>
      <c r="W14" s="553"/>
      <c r="X14" s="551"/>
      <c r="Y14" s="551"/>
      <c r="Z14" s="554"/>
      <c r="AA14" s="550"/>
      <c r="AB14" s="551"/>
      <c r="AC14" s="551"/>
      <c r="AD14" s="552"/>
      <c r="AE14" s="553"/>
      <c r="AF14" s="551"/>
      <c r="AG14" s="551"/>
      <c r="AH14" s="551"/>
      <c r="AI14" s="551"/>
      <c r="AJ14" s="551"/>
      <c r="AK14" s="551"/>
      <c r="AL14" s="554"/>
      <c r="AM14" s="558">
        <f>'spliti-1 aplis'!AL14+'spliti-1 aplis'!AK14+'spliti-1 aplis'!AJ14+'spliti-1 aplis'!AI14+'spliti-1 aplis'!AH14+'spliti-1 aplis'!AG14+'spliti-1 aplis'!AF14+'spliti-1 aplis'!AE14+'spliti-1 aplis'!AD14+'spliti-1 aplis'!AC14+'spliti-1 aplis'!AB14+'spliti-1 aplis'!AA14+'spliti-1 aplis'!Z14+'spliti-1 aplis'!Y14+'spliti-1 aplis'!X14+'spliti-1 aplis'!W14+'spliti-1 aplis'!V14+'spliti-1 aplis'!U14+'spliti-1 aplis'!T14+'spliti-1 aplis'!S14+'spliti-1 aplis'!R14+'spliti-1 aplis'!Q14+'spliti-1 aplis'!P14+'spliti-1 aplis'!O14+'spliti-1 aplis'!N14+'spliti-1 aplis'!M14+'spliti-1 aplis'!L14+'spliti-1 aplis'!K14+'spliti-1 aplis'!J14+'spliti-1 aplis'!I14+'spliti-1 aplis'!H14+'spliti-1 aplis'!G14+'spliti-1 aplis'!F14+'spliti-1 aplis'!E14+'spliti-1 aplis'!D14+'spliti-1 aplis'!C14</f>
        <v>5</v>
      </c>
      <c r="AN14" s="559">
        <f>'spliti-1 aplis'!AM14*0.3</f>
        <v>1.5000000000000002</v>
      </c>
      <c r="AO14" s="765"/>
      <c r="AQ14" s="768" t="s">
        <v>155</v>
      </c>
      <c r="AR14" s="768"/>
      <c r="AS14" s="768"/>
    </row>
    <row r="15" spans="1:73" s="619" customFormat="1" ht="17.25" customHeight="1">
      <c r="A15" s="548" t="str">
        <f>Rezultati!A22</f>
        <v>ALDENS Holding</v>
      </c>
      <c r="B15" s="549" t="str">
        <f>Rezultati!B22</f>
        <v>Andris Stalidzāns</v>
      </c>
      <c r="C15" s="560">
        <v>1</v>
      </c>
      <c r="D15" s="561">
        <v>1</v>
      </c>
      <c r="E15" s="561">
        <v>1</v>
      </c>
      <c r="F15" s="562">
        <v>0</v>
      </c>
      <c r="G15" s="769"/>
      <c r="H15" s="769"/>
      <c r="I15" s="769"/>
      <c r="J15" s="769"/>
      <c r="K15" s="555"/>
      <c r="L15" s="556"/>
      <c r="M15" s="556"/>
      <c r="N15" s="557"/>
      <c r="O15" s="563"/>
      <c r="P15" s="561"/>
      <c r="Q15" s="561"/>
      <c r="R15" s="564"/>
      <c r="S15" s="560"/>
      <c r="T15" s="561"/>
      <c r="U15" s="561"/>
      <c r="V15" s="562"/>
      <c r="W15" s="563"/>
      <c r="X15" s="561"/>
      <c r="Y15" s="561"/>
      <c r="Z15" s="564"/>
      <c r="AA15" s="560"/>
      <c r="AB15" s="561"/>
      <c r="AC15" s="561"/>
      <c r="AD15" s="562"/>
      <c r="AE15" s="563"/>
      <c r="AF15" s="561"/>
      <c r="AG15" s="561"/>
      <c r="AH15" s="561"/>
      <c r="AI15" s="561"/>
      <c r="AJ15" s="561"/>
      <c r="AK15" s="561"/>
      <c r="AL15" s="564"/>
      <c r="AM15" s="558">
        <f>'spliti-1 aplis'!AL15+'spliti-1 aplis'!AK15+'spliti-1 aplis'!AJ15+'spliti-1 aplis'!AI15+'spliti-1 aplis'!AH15+'spliti-1 aplis'!AG15+'spliti-1 aplis'!AF15+'spliti-1 aplis'!AE15+'spliti-1 aplis'!AD15+'spliti-1 aplis'!AC15+'spliti-1 aplis'!AB15+'spliti-1 aplis'!AA15+'spliti-1 aplis'!Z15+'spliti-1 aplis'!Y15+'spliti-1 aplis'!X15+'spliti-1 aplis'!W15+'spliti-1 aplis'!V15+'spliti-1 aplis'!U15+'spliti-1 aplis'!T15+'spliti-1 aplis'!S15+'spliti-1 aplis'!R15+'spliti-1 aplis'!Q15+'spliti-1 aplis'!P15+'spliti-1 aplis'!O15+'spliti-1 aplis'!N15+'spliti-1 aplis'!M15+'spliti-1 aplis'!L15+'spliti-1 aplis'!K15+'spliti-1 aplis'!J15+'spliti-1 aplis'!I15+'spliti-1 aplis'!H15+'spliti-1 aplis'!G15+'spliti-1 aplis'!F15+'spliti-1 aplis'!E15+'spliti-1 aplis'!D15+'spliti-1 aplis'!C15</f>
        <v>3</v>
      </c>
      <c r="AN15" s="559">
        <f>'spliti-1 aplis'!AM15*0.3</f>
        <v>0.9000000000000001</v>
      </c>
      <c r="AO15" s="765"/>
      <c r="AP15" s="606"/>
      <c r="AQ15" s="768" t="s">
        <v>155</v>
      </c>
      <c r="AR15" s="768"/>
      <c r="AS15" s="768"/>
      <c r="AT15" s="606"/>
      <c r="AU15" s="606"/>
      <c r="AV15" s="606"/>
      <c r="AW15" s="606"/>
      <c r="AX15" s="606"/>
      <c r="AY15" s="606"/>
      <c r="AZ15" s="606"/>
      <c r="BA15" s="606"/>
      <c r="BB15" s="606"/>
      <c r="BC15" s="606"/>
      <c r="BD15" s="606"/>
      <c r="BE15" s="606"/>
      <c r="BF15" s="606"/>
      <c r="BG15" s="606"/>
      <c r="BH15" s="606"/>
      <c r="BI15" s="606"/>
      <c r="BJ15" s="606"/>
      <c r="BK15" s="606"/>
      <c r="BL15" s="606"/>
      <c r="BM15" s="606"/>
      <c r="BN15" s="606"/>
      <c r="BO15" s="606"/>
      <c r="BP15" s="606"/>
      <c r="BQ15" s="606"/>
      <c r="BR15" s="606"/>
      <c r="BS15" s="606"/>
      <c r="BT15" s="606"/>
      <c r="BU15" s="606"/>
    </row>
    <row r="16" spans="1:73" s="619" customFormat="1" ht="17.25" customHeight="1">
      <c r="A16" s="548" t="str">
        <f>Rezultati!A23</f>
        <v>ALDENS Holding</v>
      </c>
      <c r="B16" s="549" t="str">
        <f>Rezultati!B24</f>
        <v>Karīna Maslova</v>
      </c>
      <c r="C16" s="560"/>
      <c r="D16" s="561"/>
      <c r="E16" s="561"/>
      <c r="F16" s="562"/>
      <c r="G16" s="769"/>
      <c r="H16" s="769"/>
      <c r="I16" s="769"/>
      <c r="J16" s="769"/>
      <c r="K16" s="555"/>
      <c r="L16" s="556"/>
      <c r="M16" s="556"/>
      <c r="N16" s="557"/>
      <c r="O16" s="563"/>
      <c r="P16" s="561"/>
      <c r="Q16" s="561"/>
      <c r="R16" s="564"/>
      <c r="S16" s="560"/>
      <c r="T16" s="561"/>
      <c r="U16" s="561"/>
      <c r="V16" s="562"/>
      <c r="W16" s="563"/>
      <c r="X16" s="561"/>
      <c r="Y16" s="561"/>
      <c r="Z16" s="564"/>
      <c r="AA16" s="560"/>
      <c r="AB16" s="561"/>
      <c r="AC16" s="561"/>
      <c r="AD16" s="562"/>
      <c r="AE16" s="563"/>
      <c r="AF16" s="561"/>
      <c r="AG16" s="561"/>
      <c r="AH16" s="561"/>
      <c r="AI16" s="561"/>
      <c r="AJ16" s="561"/>
      <c r="AK16" s="561"/>
      <c r="AL16" s="564"/>
      <c r="AM16" s="558">
        <f>'spliti-1 aplis'!AL16+'spliti-1 aplis'!AK16+'spliti-1 aplis'!AJ16+'spliti-1 aplis'!AI16+'spliti-1 aplis'!AH16+'spliti-1 aplis'!AG16+'spliti-1 aplis'!AF16+'spliti-1 aplis'!AE16+'spliti-1 aplis'!AD16+'spliti-1 aplis'!AC16+'spliti-1 aplis'!AB16+'spliti-1 aplis'!AA16+'spliti-1 aplis'!Z16+'spliti-1 aplis'!Y16+'spliti-1 aplis'!X16+'spliti-1 aplis'!W16+'spliti-1 aplis'!V16+'spliti-1 aplis'!U16+'spliti-1 aplis'!T16+'spliti-1 aplis'!S16+'spliti-1 aplis'!R16+'spliti-1 aplis'!Q16+'spliti-1 aplis'!P16+'spliti-1 aplis'!O16+'spliti-1 aplis'!N16+'spliti-1 aplis'!M16+'spliti-1 aplis'!L16+'spliti-1 aplis'!K16+'spliti-1 aplis'!J16+'spliti-1 aplis'!I16+'spliti-1 aplis'!H16+'spliti-1 aplis'!G16+'spliti-1 aplis'!F16+'spliti-1 aplis'!E16+'spliti-1 aplis'!D16+'spliti-1 aplis'!C16</f>
        <v>0</v>
      </c>
      <c r="AN16" s="559">
        <f>'spliti-1 aplis'!AM16*0.3</f>
        <v>0</v>
      </c>
      <c r="AO16" s="765"/>
      <c r="AP16" s="606"/>
      <c r="AQ16" s="768" t="s">
        <v>155</v>
      </c>
      <c r="AR16" s="768"/>
      <c r="AS16" s="768"/>
      <c r="AT16" s="606"/>
      <c r="AU16" s="606"/>
      <c r="AV16" s="606"/>
      <c r="AW16" s="606"/>
      <c r="AX16" s="606"/>
      <c r="AY16" s="606"/>
      <c r="AZ16" s="606"/>
      <c r="BA16" s="606"/>
      <c r="BB16" s="606"/>
      <c r="BC16" s="606"/>
      <c r="BD16" s="606"/>
      <c r="BE16" s="606"/>
      <c r="BF16" s="606"/>
      <c r="BG16" s="606"/>
      <c r="BH16" s="606"/>
      <c r="BI16" s="606"/>
      <c r="BJ16" s="606"/>
      <c r="BK16" s="606"/>
      <c r="BL16" s="606"/>
      <c r="BM16" s="606"/>
      <c r="BN16" s="606"/>
      <c r="BO16" s="606"/>
      <c r="BP16" s="606"/>
      <c r="BQ16" s="606"/>
      <c r="BR16" s="606"/>
      <c r="BS16" s="606"/>
      <c r="BT16" s="606"/>
      <c r="BU16" s="606"/>
    </row>
    <row r="17" spans="1:73" s="619" customFormat="1" ht="17.25" customHeight="1">
      <c r="A17" s="548" t="str">
        <f>Rezultati!A24</f>
        <v>ALDENS Holding</v>
      </c>
      <c r="B17" s="549">
        <f>Rezultati!B29</f>
        <v>0</v>
      </c>
      <c r="C17" s="560"/>
      <c r="D17" s="561"/>
      <c r="E17" s="561"/>
      <c r="F17" s="562"/>
      <c r="G17" s="769"/>
      <c r="H17" s="769"/>
      <c r="I17" s="769"/>
      <c r="J17" s="769"/>
      <c r="K17" s="555"/>
      <c r="L17" s="556"/>
      <c r="M17" s="556"/>
      <c r="N17" s="557"/>
      <c r="O17" s="563"/>
      <c r="P17" s="561"/>
      <c r="Q17" s="561"/>
      <c r="R17" s="564"/>
      <c r="S17" s="560"/>
      <c r="T17" s="561"/>
      <c r="U17" s="561"/>
      <c r="V17" s="562"/>
      <c r="W17" s="563"/>
      <c r="X17" s="561"/>
      <c r="Y17" s="561"/>
      <c r="Z17" s="564"/>
      <c r="AA17" s="560"/>
      <c r="AB17" s="561"/>
      <c r="AC17" s="561"/>
      <c r="AD17" s="562"/>
      <c r="AE17" s="563"/>
      <c r="AF17" s="561"/>
      <c r="AG17" s="561"/>
      <c r="AH17" s="561"/>
      <c r="AI17" s="561"/>
      <c r="AJ17" s="561"/>
      <c r="AK17" s="561"/>
      <c r="AL17" s="564"/>
      <c r="AM17" s="558">
        <f>'spliti-1 aplis'!AL17+'spliti-1 aplis'!AK17+'spliti-1 aplis'!AJ17+'spliti-1 aplis'!AI17+'spliti-1 aplis'!AH17+'spliti-1 aplis'!AG17+'spliti-1 aplis'!AF17+'spliti-1 aplis'!AE17+'spliti-1 aplis'!AD17+'spliti-1 aplis'!AC17+'spliti-1 aplis'!AB17+'spliti-1 aplis'!AA17+'spliti-1 aplis'!Z17+'spliti-1 aplis'!Y17+'spliti-1 aplis'!X17+'spliti-1 aplis'!W17+'spliti-1 aplis'!V17+'spliti-1 aplis'!U17+'spliti-1 aplis'!T17+'spliti-1 aplis'!S17+'spliti-1 aplis'!R17+'spliti-1 aplis'!Q17+'spliti-1 aplis'!P17+'spliti-1 aplis'!O17+'spliti-1 aplis'!N17+'spliti-1 aplis'!M17+'spliti-1 aplis'!L17+'spliti-1 aplis'!K17+'spliti-1 aplis'!J17+'spliti-1 aplis'!I17+'spliti-1 aplis'!H17+'spliti-1 aplis'!G17+'spliti-1 aplis'!F17+'spliti-1 aplis'!E17+'spliti-1 aplis'!D17+'spliti-1 aplis'!C17</f>
        <v>0</v>
      </c>
      <c r="AN17" s="559">
        <f>'spliti-1 aplis'!AM17*0.3</f>
        <v>0</v>
      </c>
      <c r="AO17" s="765"/>
      <c r="AP17" s="606"/>
      <c r="AQ17" s="768"/>
      <c r="AR17" s="768"/>
      <c r="AS17" s="768"/>
      <c r="AT17" s="606"/>
      <c r="AU17" s="606"/>
      <c r="AV17" s="606"/>
      <c r="AW17" s="606"/>
      <c r="AX17" s="606"/>
      <c r="AY17" s="606"/>
      <c r="AZ17" s="606"/>
      <c r="BA17" s="606"/>
      <c r="BB17" s="606"/>
      <c r="BC17" s="606"/>
      <c r="BD17" s="606"/>
      <c r="BE17" s="606"/>
      <c r="BF17" s="606"/>
      <c r="BG17" s="606"/>
      <c r="BH17" s="606"/>
      <c r="BI17" s="606"/>
      <c r="BJ17" s="606"/>
      <c r="BK17" s="606"/>
      <c r="BL17" s="606"/>
      <c r="BM17" s="606"/>
      <c r="BN17" s="606"/>
      <c r="BO17" s="606"/>
      <c r="BP17" s="606"/>
      <c r="BQ17" s="606"/>
      <c r="BR17" s="606"/>
      <c r="BS17" s="606"/>
      <c r="BT17" s="606"/>
      <c r="BU17" s="606"/>
    </row>
    <row r="18" spans="1:73" s="619" customFormat="1" ht="17.25" customHeight="1">
      <c r="A18" s="565" t="str">
        <f>Rezultati!A26</f>
        <v>ALDENS Holding</v>
      </c>
      <c r="B18" s="566">
        <f>Rezultati!B26</f>
        <v>0</v>
      </c>
      <c r="C18" s="567"/>
      <c r="D18" s="568"/>
      <c r="E18" s="568"/>
      <c r="F18" s="569"/>
      <c r="G18" s="769"/>
      <c r="H18" s="769"/>
      <c r="I18" s="769"/>
      <c r="J18" s="769"/>
      <c r="K18" s="572"/>
      <c r="L18" s="573"/>
      <c r="M18" s="573"/>
      <c r="N18" s="574"/>
      <c r="O18" s="570"/>
      <c r="P18" s="568"/>
      <c r="Q18" s="568"/>
      <c r="R18" s="571"/>
      <c r="S18" s="567"/>
      <c r="T18" s="568"/>
      <c r="U18" s="568"/>
      <c r="V18" s="569"/>
      <c r="W18" s="570"/>
      <c r="X18" s="568"/>
      <c r="Y18" s="568"/>
      <c r="Z18" s="571"/>
      <c r="AA18" s="567"/>
      <c r="AB18" s="568"/>
      <c r="AC18" s="568"/>
      <c r="AD18" s="569"/>
      <c r="AE18" s="570"/>
      <c r="AF18" s="568"/>
      <c r="AG18" s="568"/>
      <c r="AH18" s="568"/>
      <c r="AI18" s="568"/>
      <c r="AJ18" s="568"/>
      <c r="AK18" s="568"/>
      <c r="AL18" s="571"/>
      <c r="AM18" s="575">
        <f>'spliti-1 aplis'!AL18+'spliti-1 aplis'!AK18+'spliti-1 aplis'!AJ18+'spliti-1 aplis'!AI18+'spliti-1 aplis'!AH18+'spliti-1 aplis'!AG18+'spliti-1 aplis'!AF18+'spliti-1 aplis'!AE18+'spliti-1 aplis'!AD18+'spliti-1 aplis'!AC18+'spliti-1 aplis'!AB18+'spliti-1 aplis'!AA18+'spliti-1 aplis'!Z18+'spliti-1 aplis'!Y18+'spliti-1 aplis'!X18+'spliti-1 aplis'!W18+'spliti-1 aplis'!V18+'spliti-1 aplis'!U18+'spliti-1 aplis'!T18+'spliti-1 aplis'!S18+'spliti-1 aplis'!R18+'spliti-1 aplis'!Q18+'spliti-1 aplis'!P18+'spliti-1 aplis'!O18+'spliti-1 aplis'!N18+'spliti-1 aplis'!M18+'spliti-1 aplis'!L18+'spliti-1 aplis'!K18+'spliti-1 aplis'!J18+'spliti-1 aplis'!I18+'spliti-1 aplis'!H18+'spliti-1 aplis'!G18+'spliti-1 aplis'!F18+'spliti-1 aplis'!E18+'spliti-1 aplis'!D18+'spliti-1 aplis'!C18</f>
        <v>0</v>
      </c>
      <c r="AN18" s="576">
        <f>'spliti-1 aplis'!AM18*0.3</f>
        <v>0</v>
      </c>
      <c r="AO18" s="765"/>
      <c r="AP18" s="606"/>
      <c r="AQ18" s="768" t="s">
        <v>155</v>
      </c>
      <c r="AR18" s="768"/>
      <c r="AS18" s="768"/>
      <c r="AT18" s="606"/>
      <c r="AU18" s="606"/>
      <c r="AV18" s="606"/>
      <c r="AW18" s="606"/>
      <c r="AX18" s="606"/>
      <c r="AY18" s="606"/>
      <c r="AZ18" s="606"/>
      <c r="BA18" s="606"/>
      <c r="BB18" s="606"/>
      <c r="BC18" s="606"/>
      <c r="BD18" s="606"/>
      <c r="BE18" s="606"/>
      <c r="BF18" s="606"/>
      <c r="BG18" s="606"/>
      <c r="BH18" s="606"/>
      <c r="BI18" s="606"/>
      <c r="BJ18" s="606"/>
      <c r="BK18" s="606"/>
      <c r="BL18" s="606"/>
      <c r="BM18" s="606"/>
      <c r="BN18" s="606"/>
      <c r="BO18" s="606"/>
      <c r="BP18" s="606"/>
      <c r="BQ18" s="606"/>
      <c r="BR18" s="606"/>
      <c r="BS18" s="606"/>
      <c r="BT18" s="606"/>
      <c r="BU18" s="606"/>
    </row>
    <row r="19" spans="1:73" s="619" customFormat="1" ht="17.25" customHeight="1">
      <c r="A19" s="620" t="str">
        <f>Rezultati!A30</f>
        <v>Amberfish</v>
      </c>
      <c r="B19" s="621" t="str">
        <f>Rezultati!B30</f>
        <v>Aleksejs Vladimirovs</v>
      </c>
      <c r="C19" s="622">
        <v>0</v>
      </c>
      <c r="D19" s="623">
        <v>1</v>
      </c>
      <c r="E19" s="623">
        <v>1</v>
      </c>
      <c r="F19" s="624">
        <v>0</v>
      </c>
      <c r="G19" s="625">
        <v>0</v>
      </c>
      <c r="H19" s="623">
        <v>0</v>
      </c>
      <c r="I19" s="623">
        <v>2</v>
      </c>
      <c r="J19" s="626">
        <v>1</v>
      </c>
      <c r="K19" s="627"/>
      <c r="L19" s="628"/>
      <c r="M19" s="628"/>
      <c r="N19" s="629"/>
      <c r="O19" s="625"/>
      <c r="P19" s="623"/>
      <c r="Q19" s="623"/>
      <c r="R19" s="626"/>
      <c r="S19" s="622"/>
      <c r="T19" s="623"/>
      <c r="U19" s="623"/>
      <c r="V19" s="624"/>
      <c r="W19" s="625"/>
      <c r="X19" s="623"/>
      <c r="Y19" s="623"/>
      <c r="Z19" s="626"/>
      <c r="AA19" s="622"/>
      <c r="AB19" s="623"/>
      <c r="AC19" s="623"/>
      <c r="AD19" s="624"/>
      <c r="AE19" s="625"/>
      <c r="AF19" s="623"/>
      <c r="AG19" s="623"/>
      <c r="AH19" s="623"/>
      <c r="AI19" s="623"/>
      <c r="AJ19" s="623"/>
      <c r="AK19" s="623"/>
      <c r="AL19" s="626"/>
      <c r="AM19" s="630">
        <f>'spliti-1 aplis'!AL19+'spliti-1 aplis'!AK19+'spliti-1 aplis'!AJ19+'spliti-1 aplis'!AI19+'spliti-1 aplis'!AH19+'spliti-1 aplis'!AG19+'spliti-1 aplis'!AF19+'spliti-1 aplis'!AE19+'spliti-1 aplis'!AD19+'spliti-1 aplis'!AC19+'spliti-1 aplis'!AB19+'spliti-1 aplis'!AA19+'spliti-1 aplis'!Z19+'spliti-1 aplis'!Y19+'spliti-1 aplis'!X19+'spliti-1 aplis'!W19+'spliti-1 aplis'!V19+'spliti-1 aplis'!U19+'spliti-1 aplis'!T19+'spliti-1 aplis'!S19+'spliti-1 aplis'!R19+'spliti-1 aplis'!Q19+'spliti-1 aplis'!P19+'spliti-1 aplis'!O19+'spliti-1 aplis'!N19+'spliti-1 aplis'!M19+'spliti-1 aplis'!L19+'spliti-1 aplis'!K19+'spliti-1 aplis'!J19+'spliti-1 aplis'!I19+'spliti-1 aplis'!H19+'spliti-1 aplis'!G19+'spliti-1 aplis'!F19+'spliti-1 aplis'!E19+'spliti-1 aplis'!D19+'spliti-1 aplis'!C19</f>
        <v>5</v>
      </c>
      <c r="AN19" s="631">
        <f>'spliti-1 aplis'!AM19*0.3</f>
        <v>1.5000000000000002</v>
      </c>
      <c r="AO19" s="770">
        <f>'spliti-1 aplis'!AN19+'spliti-1 aplis'!AN20+'spliti-1 aplis'!AN21+'spliti-1 aplis'!AN22+'spliti-1 aplis'!AN23</f>
        <v>6.600000000000001</v>
      </c>
      <c r="AP19" s="606"/>
      <c r="AQ19" s="606"/>
      <c r="AR19" s="606"/>
      <c r="AS19" s="606"/>
      <c r="AT19" s="606"/>
      <c r="AU19" s="606"/>
      <c r="AV19" s="606"/>
      <c r="AW19" s="606"/>
      <c r="AX19" s="606"/>
      <c r="AY19" s="606"/>
      <c r="AZ19" s="606"/>
      <c r="BA19" s="606"/>
      <c r="BB19" s="606"/>
      <c r="BC19" s="606"/>
      <c r="BD19" s="606"/>
      <c r="BE19" s="606"/>
      <c r="BF19" s="606"/>
      <c r="BG19" s="606"/>
      <c r="BH19" s="606"/>
      <c r="BI19" s="606"/>
      <c r="BJ19" s="606"/>
      <c r="BK19" s="606"/>
      <c r="BL19" s="606"/>
      <c r="BM19" s="606"/>
      <c r="BN19" s="606"/>
      <c r="BO19" s="606"/>
      <c r="BP19" s="606"/>
      <c r="BQ19" s="606"/>
      <c r="BR19" s="606"/>
      <c r="BS19" s="606"/>
      <c r="BT19" s="606"/>
      <c r="BU19" s="606"/>
    </row>
    <row r="20" spans="1:73" s="619" customFormat="1" ht="17.25" customHeight="1">
      <c r="A20" s="589" t="str">
        <f>Rezultati!A31</f>
        <v>Amberfish</v>
      </c>
      <c r="B20" s="590" t="str">
        <f>Rezultati!B31</f>
        <v>Vladimirs Nahodkins</v>
      </c>
      <c r="C20" s="597">
        <v>1</v>
      </c>
      <c r="D20" s="592">
        <v>0</v>
      </c>
      <c r="E20" s="592">
        <v>2</v>
      </c>
      <c r="F20" s="598">
        <v>2</v>
      </c>
      <c r="G20" s="591"/>
      <c r="H20" s="592"/>
      <c r="I20" s="592"/>
      <c r="J20" s="593"/>
      <c r="K20" s="594"/>
      <c r="L20" s="595"/>
      <c r="M20" s="595"/>
      <c r="N20" s="596"/>
      <c r="O20" s="591"/>
      <c r="P20" s="592"/>
      <c r="Q20" s="592"/>
      <c r="R20" s="593"/>
      <c r="S20" s="597"/>
      <c r="T20" s="592"/>
      <c r="U20" s="592"/>
      <c r="V20" s="598"/>
      <c r="W20" s="591"/>
      <c r="X20" s="592"/>
      <c r="Y20" s="592"/>
      <c r="Z20" s="593"/>
      <c r="AA20" s="597"/>
      <c r="AB20" s="592"/>
      <c r="AC20" s="592"/>
      <c r="AD20" s="598"/>
      <c r="AE20" s="591"/>
      <c r="AF20" s="592"/>
      <c r="AG20" s="592"/>
      <c r="AH20" s="592"/>
      <c r="AI20" s="592"/>
      <c r="AJ20" s="592"/>
      <c r="AK20" s="592"/>
      <c r="AL20" s="593"/>
      <c r="AM20" s="599">
        <f>'spliti-1 aplis'!AL20+'spliti-1 aplis'!AK20+'spliti-1 aplis'!AJ20+'spliti-1 aplis'!AI20+'spliti-1 aplis'!AH20+'spliti-1 aplis'!AG20+'spliti-1 aplis'!AF20+'spliti-1 aplis'!AE20+'spliti-1 aplis'!AD20+'spliti-1 aplis'!AC20+'spliti-1 aplis'!AB20+'spliti-1 aplis'!AA20+'spliti-1 aplis'!Z20+'spliti-1 aplis'!Y20+'spliti-1 aplis'!X20+'spliti-1 aplis'!W20+'spliti-1 aplis'!V20+'spliti-1 aplis'!U20+'spliti-1 aplis'!T20+'spliti-1 aplis'!S20+'spliti-1 aplis'!R20+'spliti-1 aplis'!Q20+'spliti-1 aplis'!P20+'spliti-1 aplis'!O20+'spliti-1 aplis'!N20+'spliti-1 aplis'!M20+'spliti-1 aplis'!L20+'spliti-1 aplis'!K20+'spliti-1 aplis'!J20+'spliti-1 aplis'!I20+'spliti-1 aplis'!H20+'spliti-1 aplis'!G20+'spliti-1 aplis'!F20+'spliti-1 aplis'!E20+'spliti-1 aplis'!D20+'spliti-1 aplis'!C20</f>
        <v>5</v>
      </c>
      <c r="AN20" s="600">
        <f>'spliti-1 aplis'!AM20*0.3</f>
        <v>1.5000000000000002</v>
      </c>
      <c r="AO20" s="770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  <c r="BL20" s="606"/>
      <c r="BM20" s="606"/>
      <c r="BN20" s="606"/>
      <c r="BO20" s="606"/>
      <c r="BP20" s="606"/>
      <c r="BQ20" s="606"/>
      <c r="BR20" s="606"/>
      <c r="BS20" s="606"/>
      <c r="BT20" s="606"/>
      <c r="BU20" s="606"/>
    </row>
    <row r="21" spans="1:73" s="619" customFormat="1" ht="17.25" customHeight="1">
      <c r="A21" s="589" t="str">
        <f>Rezultati!A32</f>
        <v>Amberfish</v>
      </c>
      <c r="B21" s="590" t="str">
        <f>Rezultati!B32</f>
        <v>Aleksejs Tomaševskis</v>
      </c>
      <c r="C21" s="604"/>
      <c r="D21" s="602"/>
      <c r="E21" s="602"/>
      <c r="F21" s="605"/>
      <c r="G21" s="601"/>
      <c r="H21" s="602"/>
      <c r="I21" s="602"/>
      <c r="J21" s="603"/>
      <c r="K21" s="594"/>
      <c r="L21" s="595"/>
      <c r="M21" s="595"/>
      <c r="N21" s="596"/>
      <c r="O21" s="601"/>
      <c r="P21" s="602"/>
      <c r="Q21" s="602"/>
      <c r="R21" s="603"/>
      <c r="S21" s="604"/>
      <c r="T21" s="602"/>
      <c r="U21" s="602"/>
      <c r="V21" s="605"/>
      <c r="W21" s="601"/>
      <c r="X21" s="602"/>
      <c r="Y21" s="602"/>
      <c r="Z21" s="603"/>
      <c r="AA21" s="604"/>
      <c r="AB21" s="602"/>
      <c r="AC21" s="602"/>
      <c r="AD21" s="605"/>
      <c r="AE21" s="601"/>
      <c r="AF21" s="602"/>
      <c r="AG21" s="602"/>
      <c r="AH21" s="602"/>
      <c r="AI21" s="602"/>
      <c r="AJ21" s="602"/>
      <c r="AK21" s="602"/>
      <c r="AL21" s="603"/>
      <c r="AM21" s="599">
        <f>'spliti-1 aplis'!AL21+'spliti-1 aplis'!AK21+'spliti-1 aplis'!AJ21+'spliti-1 aplis'!AI21+'spliti-1 aplis'!AH21+'spliti-1 aplis'!AG21+'spliti-1 aplis'!AF21+'spliti-1 aplis'!AE21+'spliti-1 aplis'!AD21+'spliti-1 aplis'!AC21+'spliti-1 aplis'!AB21+'spliti-1 aplis'!AA21+'spliti-1 aplis'!Z21+'spliti-1 aplis'!Y21+'spliti-1 aplis'!X21+'spliti-1 aplis'!W21+'spliti-1 aplis'!V21+'spliti-1 aplis'!U21+'spliti-1 aplis'!T21+'spliti-1 aplis'!S21+'spliti-1 aplis'!R21+'spliti-1 aplis'!Q21+'spliti-1 aplis'!P21+'spliti-1 aplis'!O21+'spliti-1 aplis'!N21+'spliti-1 aplis'!M21+'spliti-1 aplis'!L21+'spliti-1 aplis'!K21+'spliti-1 aplis'!J21+'spliti-1 aplis'!I21+'spliti-1 aplis'!H21+'spliti-1 aplis'!G21+'spliti-1 aplis'!F21+'spliti-1 aplis'!E21+'spliti-1 aplis'!D21+'spliti-1 aplis'!C21</f>
        <v>0</v>
      </c>
      <c r="AN21" s="600">
        <f>'spliti-1 aplis'!AM21*0.3</f>
        <v>0</v>
      </c>
      <c r="AO21" s="770"/>
      <c r="AP21" s="606"/>
      <c r="AQ21" s="606"/>
      <c r="AR21" s="606"/>
      <c r="AS21" s="606"/>
      <c r="AT21" s="606"/>
      <c r="AU21" s="606"/>
      <c r="AV21" s="606"/>
      <c r="AW21" s="606"/>
      <c r="AX21" s="606"/>
      <c r="AY21" s="606"/>
      <c r="AZ21" s="606"/>
      <c r="BA21" s="606"/>
      <c r="BB21" s="606"/>
      <c r="BC21" s="606"/>
      <c r="BD21" s="606"/>
      <c r="BE21" s="606"/>
      <c r="BF21" s="606"/>
      <c r="BG21" s="606"/>
      <c r="BH21" s="606"/>
      <c r="BI21" s="606"/>
      <c r="BJ21" s="606"/>
      <c r="BK21" s="606"/>
      <c r="BL21" s="606"/>
      <c r="BM21" s="606"/>
      <c r="BN21" s="606"/>
      <c r="BO21" s="606"/>
      <c r="BP21" s="606"/>
      <c r="BQ21" s="606"/>
      <c r="BR21" s="606"/>
      <c r="BS21" s="606"/>
      <c r="BT21" s="606"/>
      <c r="BU21" s="606"/>
    </row>
    <row r="22" spans="1:73" s="619" customFormat="1" ht="17.25" customHeight="1">
      <c r="A22" s="589" t="str">
        <f>Rezultati!A33</f>
        <v>Amberfish</v>
      </c>
      <c r="B22" s="590" t="str">
        <f>Rezultati!B33</f>
        <v>Pieacinātajs spēlētājs</v>
      </c>
      <c r="C22" s="604"/>
      <c r="D22" s="602"/>
      <c r="E22" s="602"/>
      <c r="F22" s="605"/>
      <c r="G22" s="601">
        <v>0</v>
      </c>
      <c r="H22" s="602">
        <v>2</v>
      </c>
      <c r="I22" s="602">
        <v>2</v>
      </c>
      <c r="J22" s="603">
        <v>3</v>
      </c>
      <c r="K22" s="594"/>
      <c r="L22" s="595"/>
      <c r="M22" s="595"/>
      <c r="N22" s="596"/>
      <c r="O22" s="601"/>
      <c r="P22" s="602"/>
      <c r="Q22" s="602"/>
      <c r="R22" s="603"/>
      <c r="S22" s="604"/>
      <c r="T22" s="602"/>
      <c r="U22" s="602"/>
      <c r="V22" s="605"/>
      <c r="W22" s="601"/>
      <c r="X22" s="602"/>
      <c r="Y22" s="602"/>
      <c r="Z22" s="603"/>
      <c r="AA22" s="604"/>
      <c r="AB22" s="602"/>
      <c r="AC22" s="602"/>
      <c r="AD22" s="605"/>
      <c r="AE22" s="601"/>
      <c r="AF22" s="602"/>
      <c r="AG22" s="602"/>
      <c r="AH22" s="602"/>
      <c r="AI22" s="602"/>
      <c r="AJ22" s="602"/>
      <c r="AK22" s="602"/>
      <c r="AL22" s="603"/>
      <c r="AM22" s="599">
        <f>'spliti-1 aplis'!AL22+'spliti-1 aplis'!AK22+'spliti-1 aplis'!AJ22+'spliti-1 aplis'!AI22+'spliti-1 aplis'!AH22+'spliti-1 aplis'!AG22+'spliti-1 aplis'!AF22+'spliti-1 aplis'!AE22+'spliti-1 aplis'!AD22+'spliti-1 aplis'!AC22+'spliti-1 aplis'!AB22+'spliti-1 aplis'!AA22+'spliti-1 aplis'!Z22+'spliti-1 aplis'!Y22+'spliti-1 aplis'!X22+'spliti-1 aplis'!W22+'spliti-1 aplis'!V22+'spliti-1 aplis'!U22+'spliti-1 aplis'!T22+'spliti-1 aplis'!S22+'spliti-1 aplis'!R22+'spliti-1 aplis'!Q22+'spliti-1 aplis'!P22+'spliti-1 aplis'!O22+'spliti-1 aplis'!N22+'spliti-1 aplis'!M22+'spliti-1 aplis'!L22+'spliti-1 aplis'!K22+'spliti-1 aplis'!J22+'spliti-1 aplis'!I22+'spliti-1 aplis'!H22+'spliti-1 aplis'!G22+'spliti-1 aplis'!F22+'spliti-1 aplis'!E22+'spliti-1 aplis'!D22+'spliti-1 aplis'!C22</f>
        <v>7</v>
      </c>
      <c r="AN22" s="600">
        <f>'spliti-1 aplis'!AM22*0.3</f>
        <v>2.1000000000000005</v>
      </c>
      <c r="AO22" s="770"/>
      <c r="AP22" s="606"/>
      <c r="AQ22" s="606"/>
      <c r="AR22" s="606"/>
      <c r="AS22" s="606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  <c r="BE22" s="606"/>
      <c r="BF22" s="606"/>
      <c r="BG22" s="606"/>
      <c r="BH22" s="606"/>
      <c r="BI22" s="606"/>
      <c r="BJ22" s="606"/>
      <c r="BK22" s="606"/>
      <c r="BL22" s="606"/>
      <c r="BM22" s="606"/>
      <c r="BN22" s="606"/>
      <c r="BO22" s="606"/>
      <c r="BP22" s="606"/>
      <c r="BQ22" s="606"/>
      <c r="BR22" s="606"/>
      <c r="BS22" s="606"/>
      <c r="BT22" s="606"/>
      <c r="BU22" s="606"/>
    </row>
    <row r="23" spans="1:73" s="619" customFormat="1" ht="17.25" customHeight="1">
      <c r="A23" s="607" t="str">
        <f>Rezultati!A34</f>
        <v>Amberfish</v>
      </c>
      <c r="B23" s="608" t="str">
        <f>Rezultati!B35</f>
        <v>Ainars Gilberts</v>
      </c>
      <c r="C23" s="615">
        <v>1</v>
      </c>
      <c r="D23" s="610">
        <v>2</v>
      </c>
      <c r="E23" s="610">
        <v>0</v>
      </c>
      <c r="F23" s="616">
        <v>0</v>
      </c>
      <c r="G23" s="609">
        <v>0</v>
      </c>
      <c r="H23" s="610">
        <v>1</v>
      </c>
      <c r="I23" s="610">
        <v>0</v>
      </c>
      <c r="J23" s="611">
        <v>1</v>
      </c>
      <c r="K23" s="612"/>
      <c r="L23" s="613"/>
      <c r="M23" s="613"/>
      <c r="N23" s="614"/>
      <c r="O23" s="609"/>
      <c r="P23" s="610"/>
      <c r="Q23" s="610"/>
      <c r="R23" s="611"/>
      <c r="S23" s="615"/>
      <c r="T23" s="610"/>
      <c r="U23" s="610"/>
      <c r="V23" s="616"/>
      <c r="W23" s="609"/>
      <c r="X23" s="610"/>
      <c r="Y23" s="610"/>
      <c r="Z23" s="611"/>
      <c r="AA23" s="615"/>
      <c r="AB23" s="610"/>
      <c r="AC23" s="610"/>
      <c r="AD23" s="616"/>
      <c r="AE23" s="609"/>
      <c r="AF23" s="610"/>
      <c r="AG23" s="610"/>
      <c r="AH23" s="610"/>
      <c r="AI23" s="610"/>
      <c r="AJ23" s="610"/>
      <c r="AK23" s="610"/>
      <c r="AL23" s="611"/>
      <c r="AM23" s="617">
        <f>'spliti-1 aplis'!AL23+'spliti-1 aplis'!AK23+'spliti-1 aplis'!AJ23+'spliti-1 aplis'!AI23+'spliti-1 aplis'!AH23+'spliti-1 aplis'!AG23+'spliti-1 aplis'!AF23+'spliti-1 aplis'!AE23+'spliti-1 aplis'!AD23+'spliti-1 aplis'!AC23+'spliti-1 aplis'!AB23+'spliti-1 aplis'!AA23+'spliti-1 aplis'!Z23+'spliti-1 aplis'!Y23+'spliti-1 aplis'!X23+'spliti-1 aplis'!W23+'spliti-1 aplis'!V23+'spliti-1 aplis'!U23+'spliti-1 aplis'!T23+'spliti-1 aplis'!S23+'spliti-1 aplis'!R23+'spliti-1 aplis'!Q23+'spliti-1 aplis'!P23+'spliti-1 aplis'!O23+'spliti-1 aplis'!N23+'spliti-1 aplis'!M23+'spliti-1 aplis'!L23+'spliti-1 aplis'!K23+'spliti-1 aplis'!J23+'spliti-1 aplis'!I23+'spliti-1 aplis'!H23+'spliti-1 aplis'!G23+'spliti-1 aplis'!F23+'spliti-1 aplis'!E23+'spliti-1 aplis'!D23+'spliti-1 aplis'!C23</f>
        <v>5</v>
      </c>
      <c r="AN23" s="618">
        <f>'spliti-1 aplis'!AM23*0.3</f>
        <v>1.5000000000000002</v>
      </c>
      <c r="AO23" s="770"/>
      <c r="AP23" s="606"/>
      <c r="AQ23" s="606"/>
      <c r="AR23" s="606"/>
      <c r="AS23" s="606"/>
      <c r="AT23" s="606"/>
      <c r="AU23" s="606"/>
      <c r="AV23" s="606"/>
      <c r="AW23" s="606"/>
      <c r="AX23" s="606"/>
      <c r="AY23" s="606"/>
      <c r="AZ23" s="606"/>
      <c r="BA23" s="606"/>
      <c r="BB23" s="606"/>
      <c r="BC23" s="606"/>
      <c r="BD23" s="606"/>
      <c r="BE23" s="606"/>
      <c r="BF23" s="606"/>
      <c r="BG23" s="606"/>
      <c r="BH23" s="606"/>
      <c r="BI23" s="606"/>
      <c r="BJ23" s="606"/>
      <c r="BK23" s="606"/>
      <c r="BL23" s="606"/>
      <c r="BM23" s="606"/>
      <c r="BN23" s="606"/>
      <c r="BO23" s="606"/>
      <c r="BP23" s="606"/>
      <c r="BQ23" s="606"/>
      <c r="BR23" s="606"/>
      <c r="BS23" s="606"/>
      <c r="BT23" s="606"/>
      <c r="BU23" s="606"/>
    </row>
    <row r="24" spans="1:73" s="619" customFormat="1" ht="17.25" customHeight="1">
      <c r="A24" s="536" t="str">
        <f>Rezultati!A37</f>
        <v>NB Ledijas</v>
      </c>
      <c r="B24" s="537" t="str">
        <f>Rezultati!B37</f>
        <v>Ilona Ozola</v>
      </c>
      <c r="C24" s="538">
        <v>1</v>
      </c>
      <c r="D24" s="539">
        <v>3</v>
      </c>
      <c r="E24" s="539">
        <v>0</v>
      </c>
      <c r="F24" s="540">
        <v>0</v>
      </c>
      <c r="G24" s="541">
        <v>1</v>
      </c>
      <c r="H24" s="539">
        <v>1</v>
      </c>
      <c r="I24" s="539">
        <v>1</v>
      </c>
      <c r="J24" s="542">
        <v>1</v>
      </c>
      <c r="K24" s="543"/>
      <c r="L24" s="544"/>
      <c r="M24" s="544"/>
      <c r="N24" s="545"/>
      <c r="O24" s="541"/>
      <c r="P24" s="539"/>
      <c r="Q24" s="539"/>
      <c r="R24" s="542"/>
      <c r="S24" s="538"/>
      <c r="T24" s="539"/>
      <c r="U24" s="539"/>
      <c r="V24" s="540"/>
      <c r="W24" s="541"/>
      <c r="X24" s="539"/>
      <c r="Y24" s="539"/>
      <c r="Z24" s="542"/>
      <c r="AA24" s="538"/>
      <c r="AB24" s="539"/>
      <c r="AC24" s="539"/>
      <c r="AD24" s="540"/>
      <c r="AE24" s="541"/>
      <c r="AF24" s="539"/>
      <c r="AG24" s="539"/>
      <c r="AH24" s="539"/>
      <c r="AI24" s="539"/>
      <c r="AJ24" s="539"/>
      <c r="AK24" s="539"/>
      <c r="AL24" s="542"/>
      <c r="AM24" s="546">
        <f>'spliti-1 aplis'!AL24+'spliti-1 aplis'!AK24+'spliti-1 aplis'!AJ24+'spliti-1 aplis'!AI24+'spliti-1 aplis'!AH24+'spliti-1 aplis'!AG24+'spliti-1 aplis'!AF24+'spliti-1 aplis'!AE24+'spliti-1 aplis'!AD24+'spliti-1 aplis'!AC24+'spliti-1 aplis'!AB24+'spliti-1 aplis'!AA24+'spliti-1 aplis'!Z24+'spliti-1 aplis'!Y24+'spliti-1 aplis'!X24+'spliti-1 aplis'!W24+'spliti-1 aplis'!V24+'spliti-1 aplis'!U24+'spliti-1 aplis'!T24+'spliti-1 aplis'!S24+'spliti-1 aplis'!R24+'spliti-1 aplis'!Q24+'spliti-1 aplis'!P24+'spliti-1 aplis'!O24+'spliti-1 aplis'!N24+'spliti-1 aplis'!M24+'spliti-1 aplis'!L24+'spliti-1 aplis'!K24+'spliti-1 aplis'!J24+'spliti-1 aplis'!I24+'spliti-1 aplis'!H24+'spliti-1 aplis'!G24+'spliti-1 aplis'!F24+'spliti-1 aplis'!E24+'spliti-1 aplis'!D24+'spliti-1 aplis'!C24</f>
        <v>8</v>
      </c>
      <c r="AN24" s="547">
        <f>'spliti-1 aplis'!AM24*0.3</f>
        <v>2.4000000000000004</v>
      </c>
      <c r="AO24" s="771">
        <f>AN24+AN25+AN26+AN27+AN28+AN29+AN30</f>
        <v>8.400000000000002</v>
      </c>
      <c r="AP24" s="606"/>
      <c r="AQ24" s="606"/>
      <c r="AR24" s="606"/>
      <c r="AS24" s="606"/>
      <c r="AT24" s="606"/>
      <c r="AU24" s="606"/>
      <c r="AV24" s="606"/>
      <c r="AW24" s="606"/>
      <c r="AX24" s="606"/>
      <c r="AY24" s="606"/>
      <c r="AZ24" s="606"/>
      <c r="BA24" s="606"/>
      <c r="BB24" s="606"/>
      <c r="BC24" s="606"/>
      <c r="BD24" s="606"/>
      <c r="BE24" s="606"/>
      <c r="BF24" s="606"/>
      <c r="BG24" s="606"/>
      <c r="BH24" s="606"/>
      <c r="BI24" s="606"/>
      <c r="BJ24" s="606"/>
      <c r="BK24" s="606"/>
      <c r="BL24" s="606"/>
      <c r="BM24" s="606"/>
      <c r="BN24" s="606"/>
      <c r="BO24" s="606"/>
      <c r="BP24" s="606"/>
      <c r="BQ24" s="606"/>
      <c r="BR24" s="606"/>
      <c r="BS24" s="606"/>
      <c r="BT24" s="606"/>
      <c r="BU24" s="606"/>
    </row>
    <row r="25" spans="1:41" s="606" customFormat="1" ht="17.25" customHeight="1">
      <c r="A25" s="548" t="str">
        <f>Rezultati!A38</f>
        <v>NB Ledijas</v>
      </c>
      <c r="B25" s="549" t="str">
        <f>Rezultati!B38</f>
        <v>Natālija Riznika</v>
      </c>
      <c r="C25" s="550">
        <v>3</v>
      </c>
      <c r="D25" s="551">
        <v>0</v>
      </c>
      <c r="E25" s="551">
        <v>2</v>
      </c>
      <c r="F25" s="552">
        <v>3</v>
      </c>
      <c r="G25" s="553">
        <v>1</v>
      </c>
      <c r="H25" s="551">
        <v>2</v>
      </c>
      <c r="I25" s="551">
        <v>2</v>
      </c>
      <c r="J25" s="554">
        <v>2</v>
      </c>
      <c r="K25" s="555"/>
      <c r="L25" s="556"/>
      <c r="M25" s="556"/>
      <c r="N25" s="557"/>
      <c r="O25" s="553"/>
      <c r="P25" s="551"/>
      <c r="Q25" s="551"/>
      <c r="R25" s="554"/>
      <c r="S25" s="550"/>
      <c r="T25" s="551"/>
      <c r="U25" s="551"/>
      <c r="V25" s="552"/>
      <c r="W25" s="553"/>
      <c r="X25" s="551"/>
      <c r="Y25" s="551"/>
      <c r="Z25" s="554"/>
      <c r="AA25" s="550"/>
      <c r="AB25" s="551"/>
      <c r="AC25" s="551"/>
      <c r="AD25" s="552"/>
      <c r="AE25" s="553"/>
      <c r="AF25" s="551"/>
      <c r="AG25" s="551"/>
      <c r="AH25" s="551"/>
      <c r="AI25" s="551"/>
      <c r="AJ25" s="551"/>
      <c r="AK25" s="551"/>
      <c r="AL25" s="554"/>
      <c r="AM25" s="558">
        <f>'spliti-1 aplis'!AL25+'spliti-1 aplis'!AK25+'spliti-1 aplis'!AJ25+'spliti-1 aplis'!AI25+'spliti-1 aplis'!AH25+'spliti-1 aplis'!AG25+'spliti-1 aplis'!AF25+'spliti-1 aplis'!AE25+'spliti-1 aplis'!AD25+'spliti-1 aplis'!AC25+'spliti-1 aplis'!AB25+'spliti-1 aplis'!AA25+'spliti-1 aplis'!Z25+'spliti-1 aplis'!Y25+'spliti-1 aplis'!X25+'spliti-1 aplis'!W25+'spliti-1 aplis'!V25+'spliti-1 aplis'!U25+'spliti-1 aplis'!T25+'spliti-1 aplis'!S25+'spliti-1 aplis'!R25+'spliti-1 aplis'!Q25+'spliti-1 aplis'!P25+'spliti-1 aplis'!O25+'spliti-1 aplis'!N25+'spliti-1 aplis'!M25+'spliti-1 aplis'!L25+'spliti-1 aplis'!K25+'spliti-1 aplis'!J25+'spliti-1 aplis'!I25+'spliti-1 aplis'!H25+'spliti-1 aplis'!G25+'spliti-1 aplis'!F25+'spliti-1 aplis'!E25+'spliti-1 aplis'!D25+'spliti-1 aplis'!C25</f>
        <v>15</v>
      </c>
      <c r="AN25" s="559">
        <f>'spliti-1 aplis'!AM25*0.3</f>
        <v>4.500000000000001</v>
      </c>
      <c r="AO25" s="771"/>
    </row>
    <row r="26" spans="1:41" s="606" customFormat="1" ht="17.25" customHeight="1">
      <c r="A26" s="548" t="str">
        <f>Rezultati!A39</f>
        <v>NB Ledijas</v>
      </c>
      <c r="B26" s="549">
        <f>Rezultati!B39</f>
        <v>0</v>
      </c>
      <c r="C26" s="560"/>
      <c r="D26" s="561"/>
      <c r="E26" s="561"/>
      <c r="F26" s="562"/>
      <c r="G26" s="563"/>
      <c r="H26" s="561"/>
      <c r="I26" s="561"/>
      <c r="J26" s="564"/>
      <c r="K26" s="555"/>
      <c r="L26" s="556"/>
      <c r="M26" s="556"/>
      <c r="N26" s="557"/>
      <c r="O26" s="563"/>
      <c r="P26" s="561"/>
      <c r="Q26" s="561"/>
      <c r="R26" s="564"/>
      <c r="S26" s="560"/>
      <c r="T26" s="561"/>
      <c r="U26" s="561"/>
      <c r="V26" s="562"/>
      <c r="W26" s="563"/>
      <c r="X26" s="561"/>
      <c r="Y26" s="561"/>
      <c r="Z26" s="564"/>
      <c r="AA26" s="560"/>
      <c r="AB26" s="561"/>
      <c r="AC26" s="561"/>
      <c r="AD26" s="562"/>
      <c r="AE26" s="563"/>
      <c r="AF26" s="561"/>
      <c r="AG26" s="561"/>
      <c r="AH26" s="561"/>
      <c r="AI26" s="561"/>
      <c r="AJ26" s="561"/>
      <c r="AK26" s="561"/>
      <c r="AL26" s="564"/>
      <c r="AM26" s="558">
        <f>'spliti-1 aplis'!AL26+'spliti-1 aplis'!AK26+'spliti-1 aplis'!AJ26+'spliti-1 aplis'!AI26+'spliti-1 aplis'!AH26+'spliti-1 aplis'!AG26+'spliti-1 aplis'!AF26+'spliti-1 aplis'!AE26+'spliti-1 aplis'!AD26+'spliti-1 aplis'!AC26+'spliti-1 aplis'!AB26+'spliti-1 aplis'!AA26+'spliti-1 aplis'!Z26+'spliti-1 aplis'!Y26+'spliti-1 aplis'!X26+'spliti-1 aplis'!W26+'spliti-1 aplis'!V26+'spliti-1 aplis'!U26+'spliti-1 aplis'!T26+'spliti-1 aplis'!S26+'spliti-1 aplis'!R26+'spliti-1 aplis'!Q26+'spliti-1 aplis'!P26+'spliti-1 aplis'!O26+'spliti-1 aplis'!N26+'spliti-1 aplis'!M26+'spliti-1 aplis'!L26+'spliti-1 aplis'!K26+'spliti-1 aplis'!J26+'spliti-1 aplis'!I26+'spliti-1 aplis'!H26+'spliti-1 aplis'!G26+'spliti-1 aplis'!F26+'spliti-1 aplis'!E26+'spliti-1 aplis'!D26+'spliti-1 aplis'!C26</f>
        <v>0</v>
      </c>
      <c r="AN26" s="559">
        <f>'spliti-1 aplis'!AM26*0.3</f>
        <v>0</v>
      </c>
      <c r="AO26" s="771"/>
    </row>
    <row r="27" spans="1:41" s="606" customFormat="1" ht="17.25" customHeight="1">
      <c r="A27" s="548" t="str">
        <f>Rezultati!A40</f>
        <v>NB Ledijas</v>
      </c>
      <c r="B27" s="549" t="str">
        <f>Rezultati!B40</f>
        <v>Ilona Liņina</v>
      </c>
      <c r="C27" s="560">
        <v>1</v>
      </c>
      <c r="D27" s="561">
        <v>0</v>
      </c>
      <c r="E27" s="561">
        <v>2</v>
      </c>
      <c r="F27" s="562">
        <v>2</v>
      </c>
      <c r="G27" s="563"/>
      <c r="H27" s="561"/>
      <c r="I27" s="561"/>
      <c r="J27" s="564"/>
      <c r="K27" s="555"/>
      <c r="L27" s="556"/>
      <c r="M27" s="556"/>
      <c r="N27" s="557"/>
      <c r="O27" s="563"/>
      <c r="P27" s="561"/>
      <c r="Q27" s="561"/>
      <c r="R27" s="564"/>
      <c r="S27" s="560"/>
      <c r="T27" s="561"/>
      <c r="U27" s="561"/>
      <c r="V27" s="562"/>
      <c r="W27" s="563"/>
      <c r="X27" s="561"/>
      <c r="Y27" s="561"/>
      <c r="Z27" s="564"/>
      <c r="AA27" s="560"/>
      <c r="AB27" s="561"/>
      <c r="AC27" s="561"/>
      <c r="AD27" s="562"/>
      <c r="AE27" s="563"/>
      <c r="AF27" s="561"/>
      <c r="AG27" s="561"/>
      <c r="AH27" s="561"/>
      <c r="AI27" s="561"/>
      <c r="AJ27" s="561"/>
      <c r="AK27" s="561"/>
      <c r="AL27" s="564"/>
      <c r="AM27" s="558">
        <f>'spliti-1 aplis'!AL27+'spliti-1 aplis'!AK27+'spliti-1 aplis'!AJ27+'spliti-1 aplis'!AI27+'spliti-1 aplis'!AH27+'spliti-1 aplis'!AG27+'spliti-1 aplis'!AF27+'spliti-1 aplis'!AE27+'spliti-1 aplis'!AD27+'spliti-1 aplis'!AC27+'spliti-1 aplis'!AB27+'spliti-1 aplis'!AA27+'spliti-1 aplis'!Z27+'spliti-1 aplis'!Y27+'spliti-1 aplis'!X27+'spliti-1 aplis'!W27+'spliti-1 aplis'!V27+'spliti-1 aplis'!U27+'spliti-1 aplis'!T27+'spliti-1 aplis'!S27+'spliti-1 aplis'!R27+'spliti-1 aplis'!Q27+'spliti-1 aplis'!P27+'spliti-1 aplis'!O27+'spliti-1 aplis'!N27+'spliti-1 aplis'!M27+'spliti-1 aplis'!L27+'spliti-1 aplis'!K27+'spliti-1 aplis'!J27+'spliti-1 aplis'!I27+'spliti-1 aplis'!H27+'spliti-1 aplis'!G27+'spliti-1 aplis'!F27+'spliti-1 aplis'!E27+'spliti-1 aplis'!D27+'spliti-1 aplis'!C27</f>
        <v>5</v>
      </c>
      <c r="AN27" s="559">
        <f>'spliti-1 aplis'!AM27*0.3</f>
        <v>1.5000000000000002</v>
      </c>
      <c r="AO27" s="771"/>
    </row>
    <row r="28" spans="1:41" s="606" customFormat="1" ht="17.25" customHeight="1">
      <c r="A28" s="548" t="str">
        <f>Rezultati!A41</f>
        <v>NB Ledijas</v>
      </c>
      <c r="B28" s="549" t="str">
        <f>Rezultati!B41</f>
        <v>Anita Valdmane</v>
      </c>
      <c r="C28" s="550"/>
      <c r="D28" s="551"/>
      <c r="E28" s="551"/>
      <c r="F28" s="552"/>
      <c r="G28" s="553">
        <v>0</v>
      </c>
      <c r="H28" s="551">
        <v>0</v>
      </c>
      <c r="I28" s="551">
        <v>0</v>
      </c>
      <c r="J28" s="554">
        <v>0</v>
      </c>
      <c r="K28" s="555"/>
      <c r="L28" s="556"/>
      <c r="M28" s="556"/>
      <c r="N28" s="557"/>
      <c r="O28" s="553"/>
      <c r="P28" s="551"/>
      <c r="Q28" s="551"/>
      <c r="R28" s="554"/>
      <c r="S28" s="550"/>
      <c r="T28" s="551"/>
      <c r="U28" s="551"/>
      <c r="V28" s="552"/>
      <c r="W28" s="553"/>
      <c r="X28" s="551"/>
      <c r="Y28" s="551"/>
      <c r="Z28" s="554"/>
      <c r="AA28" s="550"/>
      <c r="AB28" s="551"/>
      <c r="AC28" s="551"/>
      <c r="AD28" s="552"/>
      <c r="AE28" s="553"/>
      <c r="AF28" s="551"/>
      <c r="AG28" s="551"/>
      <c r="AH28" s="551"/>
      <c r="AI28" s="551"/>
      <c r="AJ28" s="551"/>
      <c r="AK28" s="551"/>
      <c r="AL28" s="554"/>
      <c r="AM28" s="558">
        <f>'spliti-1 aplis'!AL28+'spliti-1 aplis'!AK28+'spliti-1 aplis'!AJ28+'spliti-1 aplis'!AI28+'spliti-1 aplis'!AH28+'spliti-1 aplis'!AG28+'spliti-1 aplis'!AF28+'spliti-1 aplis'!AE28+'spliti-1 aplis'!AD28+'spliti-1 aplis'!AC28+'spliti-1 aplis'!AB28+'spliti-1 aplis'!AA28+'spliti-1 aplis'!Z28+'spliti-1 aplis'!Y28+'spliti-1 aplis'!X28+'spliti-1 aplis'!W28+'spliti-1 aplis'!V28+'spliti-1 aplis'!U28+'spliti-1 aplis'!T28+'spliti-1 aplis'!S28+'spliti-1 aplis'!R28+'spliti-1 aplis'!Q28+'spliti-1 aplis'!P28+'spliti-1 aplis'!O28+'spliti-1 aplis'!N28+'spliti-1 aplis'!M28+'spliti-1 aplis'!L28+'spliti-1 aplis'!K28+'spliti-1 aplis'!J28+'spliti-1 aplis'!I28+'spliti-1 aplis'!H28+'spliti-1 aplis'!G28+'spliti-1 aplis'!F28+'spliti-1 aplis'!E28+'spliti-1 aplis'!D28+'spliti-1 aplis'!C28</f>
        <v>0</v>
      </c>
      <c r="AN28" s="559">
        <f>'spliti-1 aplis'!AM28*0.3</f>
        <v>0</v>
      </c>
      <c r="AO28" s="771"/>
    </row>
    <row r="29" spans="1:41" s="606" customFormat="1" ht="17.25" customHeight="1">
      <c r="A29" s="548" t="str">
        <f>Rezultati!A42</f>
        <v>NB Ledijas</v>
      </c>
      <c r="B29" s="549" t="str">
        <f>Rezultati!B42</f>
        <v>Rasma Mauriņa</v>
      </c>
      <c r="C29" s="550"/>
      <c r="D29" s="551"/>
      <c r="E29" s="551"/>
      <c r="F29" s="552"/>
      <c r="G29" s="553"/>
      <c r="H29" s="551"/>
      <c r="I29" s="551"/>
      <c r="J29" s="554"/>
      <c r="K29" s="555"/>
      <c r="L29" s="556"/>
      <c r="M29" s="556"/>
      <c r="N29" s="557"/>
      <c r="O29" s="553"/>
      <c r="P29" s="551"/>
      <c r="Q29" s="551"/>
      <c r="R29" s="554"/>
      <c r="S29" s="550"/>
      <c r="T29" s="551"/>
      <c r="U29" s="551"/>
      <c r="V29" s="552"/>
      <c r="W29" s="553"/>
      <c r="X29" s="551"/>
      <c r="Y29" s="551"/>
      <c r="Z29" s="554"/>
      <c r="AA29" s="550"/>
      <c r="AB29" s="551"/>
      <c r="AC29" s="551"/>
      <c r="AD29" s="552"/>
      <c r="AE29" s="553"/>
      <c r="AF29" s="551"/>
      <c r="AG29" s="551"/>
      <c r="AH29" s="551"/>
      <c r="AI29" s="551"/>
      <c r="AJ29" s="551"/>
      <c r="AK29" s="551"/>
      <c r="AL29" s="554"/>
      <c r="AM29" s="558">
        <f>'spliti-1 aplis'!AL29+'spliti-1 aplis'!AK29+'spliti-1 aplis'!AJ29+'spliti-1 aplis'!AI29+'spliti-1 aplis'!AH29+'spliti-1 aplis'!AG29+'spliti-1 aplis'!AF29+'spliti-1 aplis'!AE29+'spliti-1 aplis'!AD29+'spliti-1 aplis'!AC29+'spliti-1 aplis'!AB29+'spliti-1 aplis'!AA29+'spliti-1 aplis'!Z29+'spliti-1 aplis'!Y29+'spliti-1 aplis'!X29+'spliti-1 aplis'!W29+'spliti-1 aplis'!V29+'spliti-1 aplis'!U29+'spliti-1 aplis'!T29+'spliti-1 aplis'!S29+'spliti-1 aplis'!R29+'spliti-1 aplis'!Q29+'spliti-1 aplis'!P29+'spliti-1 aplis'!O29+'spliti-1 aplis'!N29+'spliti-1 aplis'!M29+'spliti-1 aplis'!L29+'spliti-1 aplis'!K29+'spliti-1 aplis'!J29+'spliti-1 aplis'!I29+'spliti-1 aplis'!H29+'spliti-1 aplis'!G29+'spliti-1 aplis'!F29+'spliti-1 aplis'!E29+'spliti-1 aplis'!D29+'spliti-1 aplis'!C29</f>
        <v>0</v>
      </c>
      <c r="AN29" s="559">
        <f>'spliti-1 aplis'!AM29*0.3</f>
        <v>0</v>
      </c>
      <c r="AO29" s="771"/>
    </row>
    <row r="30" spans="1:41" s="606" customFormat="1" ht="17.25" customHeight="1">
      <c r="A30" s="565" t="str">
        <f>Rezultati!A43</f>
        <v>NB Ledijas</v>
      </c>
      <c r="B30" s="566">
        <f>Rezultati!B43</f>
        <v>0</v>
      </c>
      <c r="C30" s="567"/>
      <c r="D30" s="568"/>
      <c r="E30" s="568"/>
      <c r="F30" s="569"/>
      <c r="G30" s="570"/>
      <c r="H30" s="568"/>
      <c r="I30" s="568"/>
      <c r="J30" s="571"/>
      <c r="K30" s="572"/>
      <c r="L30" s="573"/>
      <c r="M30" s="573"/>
      <c r="N30" s="574"/>
      <c r="O30" s="570"/>
      <c r="P30" s="568"/>
      <c r="Q30" s="568"/>
      <c r="R30" s="571"/>
      <c r="S30" s="567"/>
      <c r="T30" s="568"/>
      <c r="U30" s="568"/>
      <c r="V30" s="569"/>
      <c r="W30" s="570"/>
      <c r="X30" s="568"/>
      <c r="Y30" s="568"/>
      <c r="Z30" s="571"/>
      <c r="AA30" s="567"/>
      <c r="AB30" s="568"/>
      <c r="AC30" s="568"/>
      <c r="AD30" s="569"/>
      <c r="AE30" s="570"/>
      <c r="AF30" s="568"/>
      <c r="AG30" s="568"/>
      <c r="AH30" s="568"/>
      <c r="AI30" s="568"/>
      <c r="AJ30" s="568"/>
      <c r="AK30" s="568"/>
      <c r="AL30" s="571"/>
      <c r="AM30" s="575">
        <f>'spliti-1 aplis'!AL30+'spliti-1 aplis'!AK30+'spliti-1 aplis'!AJ30+'spliti-1 aplis'!AI30+'spliti-1 aplis'!AH30+'spliti-1 aplis'!AG30+'spliti-1 aplis'!AF30+'spliti-1 aplis'!AE30+'spliti-1 aplis'!AD30+'spliti-1 aplis'!AC30+'spliti-1 aplis'!AB30+'spliti-1 aplis'!AA30+'spliti-1 aplis'!Z30+'spliti-1 aplis'!Y30+'spliti-1 aplis'!X30+'spliti-1 aplis'!W30+'spliti-1 aplis'!V30+'spliti-1 aplis'!U30+'spliti-1 aplis'!T30+'spliti-1 aplis'!S30+'spliti-1 aplis'!R30+'spliti-1 aplis'!Q30+'spliti-1 aplis'!P30+'spliti-1 aplis'!O30+'spliti-1 aplis'!N30+'spliti-1 aplis'!M30+'spliti-1 aplis'!L30+'spliti-1 aplis'!K30+'spliti-1 aplis'!J30+'spliti-1 aplis'!I30+'spliti-1 aplis'!H30+'spliti-1 aplis'!G30+'spliti-1 aplis'!F30+'spliti-1 aplis'!E30+'spliti-1 aplis'!D30+'spliti-1 aplis'!C30</f>
        <v>0</v>
      </c>
      <c r="AN30" s="576">
        <f>'spliti-1 aplis'!AM30*0.3</f>
        <v>0</v>
      </c>
      <c r="AO30" s="771"/>
    </row>
    <row r="31" spans="1:41" s="606" customFormat="1" ht="17.25" customHeight="1">
      <c r="A31" s="620" t="str">
        <f>Rezultati!A44</f>
        <v>Sun Ball</v>
      </c>
      <c r="B31" s="621" t="str">
        <f>Rezultati!B44</f>
        <v>Viktorija Armoloviča</v>
      </c>
      <c r="C31" s="622">
        <v>0</v>
      </c>
      <c r="D31" s="623">
        <v>2</v>
      </c>
      <c r="E31" s="623">
        <v>0</v>
      </c>
      <c r="F31" s="624">
        <v>1</v>
      </c>
      <c r="G31" s="625"/>
      <c r="H31" s="623"/>
      <c r="I31" s="623"/>
      <c r="J31" s="626"/>
      <c r="K31" s="627"/>
      <c r="L31" s="628"/>
      <c r="M31" s="628"/>
      <c r="N31" s="629"/>
      <c r="O31" s="625"/>
      <c r="P31" s="623"/>
      <c r="Q31" s="623"/>
      <c r="R31" s="626"/>
      <c r="S31" s="622"/>
      <c r="T31" s="623"/>
      <c r="U31" s="623"/>
      <c r="V31" s="624"/>
      <c r="W31" s="625"/>
      <c r="X31" s="623"/>
      <c r="Y31" s="623"/>
      <c r="Z31" s="626"/>
      <c r="AA31" s="622"/>
      <c r="AB31" s="623"/>
      <c r="AC31" s="623"/>
      <c r="AD31" s="624"/>
      <c r="AE31" s="625"/>
      <c r="AF31" s="623"/>
      <c r="AG31" s="623"/>
      <c r="AH31" s="623"/>
      <c r="AI31" s="623"/>
      <c r="AJ31" s="623"/>
      <c r="AK31" s="623"/>
      <c r="AL31" s="626"/>
      <c r="AM31" s="630">
        <f>'spliti-1 aplis'!AL31+'spliti-1 aplis'!AK31+'spliti-1 aplis'!AJ31+'spliti-1 aplis'!AI31+'spliti-1 aplis'!AH31+'spliti-1 aplis'!AG31+'spliti-1 aplis'!AF31+'spliti-1 aplis'!AE31+'spliti-1 aplis'!AD31+'spliti-1 aplis'!AC31+'spliti-1 aplis'!AB31+'spliti-1 aplis'!AA31+'spliti-1 aplis'!Z31+'spliti-1 aplis'!Y31+'spliti-1 aplis'!X31+'spliti-1 aplis'!W31+'spliti-1 aplis'!V31+'spliti-1 aplis'!U31+'spliti-1 aplis'!T31+'spliti-1 aplis'!S31+'spliti-1 aplis'!R31+'spliti-1 aplis'!Q31+'spliti-1 aplis'!P31+'spliti-1 aplis'!O31+'spliti-1 aplis'!N31+'spliti-1 aplis'!M31+'spliti-1 aplis'!L31+'spliti-1 aplis'!K31+'spliti-1 aplis'!J31+'spliti-1 aplis'!I31+'spliti-1 aplis'!H31+'spliti-1 aplis'!G31+'spliti-1 aplis'!F31+'spliti-1 aplis'!E31+'spliti-1 aplis'!D31+'spliti-1 aplis'!C31</f>
        <v>3</v>
      </c>
      <c r="AN31" s="631">
        <f>'spliti-1 aplis'!AM31*0.3</f>
        <v>0.9000000000000001</v>
      </c>
      <c r="AO31" s="767">
        <f>'spliti-1 aplis'!AN31+'spliti-1 aplis'!AN32+'spliti-1 aplis'!AN33+'spliti-1 aplis'!AN34+'spliti-1 aplis'!AN35</f>
        <v>7.800000000000002</v>
      </c>
    </row>
    <row r="32" spans="1:41" s="606" customFormat="1" ht="17.25" customHeight="1">
      <c r="A32" s="589" t="str">
        <f>Rezultati!A45</f>
        <v>Sun Ball</v>
      </c>
      <c r="B32" s="590" t="str">
        <f>Rezultati!B45</f>
        <v>Nikita Korickis</v>
      </c>
      <c r="C32" s="604">
        <v>2</v>
      </c>
      <c r="D32" s="602">
        <v>3</v>
      </c>
      <c r="E32" s="602">
        <v>2</v>
      </c>
      <c r="F32" s="605">
        <v>0</v>
      </c>
      <c r="G32" s="601">
        <v>0</v>
      </c>
      <c r="H32" s="602">
        <v>0</v>
      </c>
      <c r="I32" s="602">
        <v>1</v>
      </c>
      <c r="J32" s="603">
        <v>0</v>
      </c>
      <c r="K32" s="594"/>
      <c r="L32" s="595"/>
      <c r="M32" s="595"/>
      <c r="N32" s="596"/>
      <c r="O32" s="601"/>
      <c r="P32" s="602"/>
      <c r="Q32" s="602"/>
      <c r="R32" s="603"/>
      <c r="S32" s="604"/>
      <c r="T32" s="602"/>
      <c r="U32" s="602"/>
      <c r="V32" s="605"/>
      <c r="W32" s="601"/>
      <c r="X32" s="602"/>
      <c r="Y32" s="602"/>
      <c r="Z32" s="603"/>
      <c r="AA32" s="604"/>
      <c r="AB32" s="602"/>
      <c r="AC32" s="602"/>
      <c r="AD32" s="605"/>
      <c r="AE32" s="601"/>
      <c r="AF32" s="602"/>
      <c r="AG32" s="602"/>
      <c r="AH32" s="602"/>
      <c r="AI32" s="602"/>
      <c r="AJ32" s="602"/>
      <c r="AK32" s="602"/>
      <c r="AL32" s="603"/>
      <c r="AM32" s="599">
        <f>'spliti-1 aplis'!AL32+'spliti-1 aplis'!AK32+'spliti-1 aplis'!AJ32+'spliti-1 aplis'!AI32+'spliti-1 aplis'!AH32+'spliti-1 aplis'!AG32+'spliti-1 aplis'!AF32+'spliti-1 aplis'!AE32+'spliti-1 aplis'!AD32+'spliti-1 aplis'!AC32+'spliti-1 aplis'!AB32+'spliti-1 aplis'!AA32+'spliti-1 aplis'!Z32+'spliti-1 aplis'!Y32+'spliti-1 aplis'!X32+'spliti-1 aplis'!W32+'spliti-1 aplis'!V32+'spliti-1 aplis'!U32+'spliti-1 aplis'!T32+'spliti-1 aplis'!S32+'spliti-1 aplis'!R32+'spliti-1 aplis'!Q32+'spliti-1 aplis'!P32+'spliti-1 aplis'!O32+'spliti-1 aplis'!N32+'spliti-1 aplis'!M32+'spliti-1 aplis'!L32+'spliti-1 aplis'!K32+'spliti-1 aplis'!J32+'spliti-1 aplis'!I32+'spliti-1 aplis'!H32+'spliti-1 aplis'!G32+'spliti-1 aplis'!F32+'spliti-1 aplis'!E32+'spliti-1 aplis'!D32+'spliti-1 aplis'!C32</f>
        <v>8</v>
      </c>
      <c r="AN32" s="600">
        <f>'spliti-1 aplis'!AM32*0.3</f>
        <v>2.4000000000000004</v>
      </c>
      <c r="AO32" s="767"/>
    </row>
    <row r="33" spans="1:41" s="606" customFormat="1" ht="17.25" customHeight="1">
      <c r="A33" s="589" t="str">
        <f>Rezultati!A46</f>
        <v>Sun Ball</v>
      </c>
      <c r="B33" s="590" t="str">
        <f>Rezultati!B46</f>
        <v>Jurijs Bokums jun</v>
      </c>
      <c r="C33" s="604">
        <v>1</v>
      </c>
      <c r="D33" s="602">
        <v>3</v>
      </c>
      <c r="E33" s="602">
        <v>0</v>
      </c>
      <c r="F33" s="605">
        <v>1</v>
      </c>
      <c r="G33" s="601">
        <v>2</v>
      </c>
      <c r="H33" s="602">
        <v>3</v>
      </c>
      <c r="I33" s="602">
        <v>1</v>
      </c>
      <c r="J33" s="603">
        <v>1</v>
      </c>
      <c r="K33" s="594"/>
      <c r="L33" s="595"/>
      <c r="M33" s="595"/>
      <c r="N33" s="596"/>
      <c r="O33" s="601"/>
      <c r="P33" s="602"/>
      <c r="Q33" s="602"/>
      <c r="R33" s="603"/>
      <c r="S33" s="604"/>
      <c r="T33" s="602"/>
      <c r="U33" s="602"/>
      <c r="V33" s="605"/>
      <c r="W33" s="601"/>
      <c r="X33" s="602"/>
      <c r="Y33" s="602"/>
      <c r="Z33" s="603"/>
      <c r="AA33" s="604"/>
      <c r="AB33" s="602"/>
      <c r="AC33" s="602"/>
      <c r="AD33" s="605"/>
      <c r="AE33" s="601"/>
      <c r="AF33" s="602"/>
      <c r="AG33" s="602"/>
      <c r="AH33" s="602"/>
      <c r="AI33" s="602"/>
      <c r="AJ33" s="602"/>
      <c r="AK33" s="602"/>
      <c r="AL33" s="603"/>
      <c r="AM33" s="599">
        <f>'spliti-1 aplis'!AL33+'spliti-1 aplis'!AK33+'spliti-1 aplis'!AJ33+'spliti-1 aplis'!AI33+'spliti-1 aplis'!AH33+'spliti-1 aplis'!AG33+'spliti-1 aplis'!AF33+'spliti-1 aplis'!AE33+'spliti-1 aplis'!AD33+'spliti-1 aplis'!AC33+'spliti-1 aplis'!AB33+'spliti-1 aplis'!AA33+'spliti-1 aplis'!Z33+'spliti-1 aplis'!Y33+'spliti-1 aplis'!X33+'spliti-1 aplis'!W33+'spliti-1 aplis'!V33+'spliti-1 aplis'!U33+'spliti-1 aplis'!T33+'spliti-1 aplis'!S33+'spliti-1 aplis'!R33+'spliti-1 aplis'!Q33+'spliti-1 aplis'!P33+'spliti-1 aplis'!O33+'spliti-1 aplis'!N33+'spliti-1 aplis'!M33+'spliti-1 aplis'!L33+'spliti-1 aplis'!K33+'spliti-1 aplis'!J33+'spliti-1 aplis'!I33+'spliti-1 aplis'!H33+'spliti-1 aplis'!G33+'spliti-1 aplis'!F33+'spliti-1 aplis'!E33+'spliti-1 aplis'!D33+'spliti-1 aplis'!C33</f>
        <v>12</v>
      </c>
      <c r="AN33" s="600">
        <f>'spliti-1 aplis'!AM33*0.3</f>
        <v>3.6000000000000005</v>
      </c>
      <c r="AO33" s="767"/>
    </row>
    <row r="34" spans="1:41" s="606" customFormat="1" ht="17.25" customHeight="1">
      <c r="A34" s="589" t="str">
        <f>Rezultati!A47</f>
        <v>Sun Ball</v>
      </c>
      <c r="B34" s="590" t="str">
        <f>Rezultati!B47</f>
        <v>Dāvis Šipkevičs</v>
      </c>
      <c r="C34" s="597"/>
      <c r="D34" s="592"/>
      <c r="E34" s="592"/>
      <c r="F34" s="598"/>
      <c r="G34" s="591">
        <v>0</v>
      </c>
      <c r="H34" s="592">
        <v>2</v>
      </c>
      <c r="I34" s="592">
        <v>0</v>
      </c>
      <c r="J34" s="593">
        <v>1</v>
      </c>
      <c r="K34" s="594"/>
      <c r="L34" s="595"/>
      <c r="M34" s="595"/>
      <c r="N34" s="596"/>
      <c r="O34" s="591"/>
      <c r="P34" s="592"/>
      <c r="Q34" s="592"/>
      <c r="R34" s="593"/>
      <c r="S34" s="597"/>
      <c r="T34" s="592"/>
      <c r="U34" s="592"/>
      <c r="V34" s="598"/>
      <c r="W34" s="591"/>
      <c r="X34" s="592"/>
      <c r="Y34" s="592"/>
      <c r="Z34" s="593"/>
      <c r="AA34" s="597"/>
      <c r="AB34" s="592"/>
      <c r="AC34" s="592"/>
      <c r="AD34" s="598"/>
      <c r="AE34" s="591"/>
      <c r="AF34" s="592"/>
      <c r="AG34" s="592"/>
      <c r="AH34" s="592"/>
      <c r="AI34" s="592"/>
      <c r="AJ34" s="592"/>
      <c r="AK34" s="592"/>
      <c r="AL34" s="593"/>
      <c r="AM34" s="599">
        <f>'spliti-1 aplis'!AL34+'spliti-1 aplis'!AK34+'spliti-1 aplis'!AJ34+'spliti-1 aplis'!AI34+'spliti-1 aplis'!AH34+'spliti-1 aplis'!AG34+'spliti-1 aplis'!AF34+'spliti-1 aplis'!AE34+'spliti-1 aplis'!AD34+'spliti-1 aplis'!AC34+'spliti-1 aplis'!AB34+'spliti-1 aplis'!AA34+'spliti-1 aplis'!Z34+'spliti-1 aplis'!Y34+'spliti-1 aplis'!X34+'spliti-1 aplis'!W34+'spliti-1 aplis'!V34+'spliti-1 aplis'!U34+'spliti-1 aplis'!T34+'spliti-1 aplis'!S34+'spliti-1 aplis'!R34+'spliti-1 aplis'!Q34+'spliti-1 aplis'!P34+'spliti-1 aplis'!O34+'spliti-1 aplis'!N34+'spliti-1 aplis'!M34+'spliti-1 aplis'!L34+'spliti-1 aplis'!K34+'spliti-1 aplis'!J34+'spliti-1 aplis'!I34+'spliti-1 aplis'!H34+'spliti-1 aplis'!G34+'spliti-1 aplis'!F34+'spliti-1 aplis'!E34+'spliti-1 aplis'!D34+'spliti-1 aplis'!C34</f>
        <v>3</v>
      </c>
      <c r="AN34" s="600">
        <f>'spliti-1 aplis'!AM34*0.3</f>
        <v>0.9000000000000001</v>
      </c>
      <c r="AO34" s="767"/>
    </row>
    <row r="35" spans="1:41" s="606" customFormat="1" ht="17.25" customHeight="1">
      <c r="A35" s="607" t="str">
        <f>Rezultati!A48</f>
        <v>Sun Ball</v>
      </c>
      <c r="B35" s="608" t="str">
        <f>Rezultati!B48</f>
        <v>Rihards Kovaļenko</v>
      </c>
      <c r="C35" s="615"/>
      <c r="D35" s="610"/>
      <c r="E35" s="610"/>
      <c r="F35" s="616"/>
      <c r="G35" s="609"/>
      <c r="H35" s="610"/>
      <c r="I35" s="610"/>
      <c r="J35" s="611"/>
      <c r="K35" s="612"/>
      <c r="L35" s="613"/>
      <c r="M35" s="613"/>
      <c r="N35" s="614"/>
      <c r="O35" s="609"/>
      <c r="P35" s="610"/>
      <c r="Q35" s="610"/>
      <c r="R35" s="611"/>
      <c r="S35" s="615"/>
      <c r="T35" s="610"/>
      <c r="U35" s="610"/>
      <c r="V35" s="616"/>
      <c r="W35" s="609"/>
      <c r="X35" s="610"/>
      <c r="Y35" s="610"/>
      <c r="Z35" s="611"/>
      <c r="AA35" s="615"/>
      <c r="AB35" s="610"/>
      <c r="AC35" s="610"/>
      <c r="AD35" s="616"/>
      <c r="AE35" s="609"/>
      <c r="AF35" s="610"/>
      <c r="AG35" s="610"/>
      <c r="AH35" s="610"/>
      <c r="AI35" s="610"/>
      <c r="AJ35" s="610"/>
      <c r="AK35" s="610"/>
      <c r="AL35" s="611"/>
      <c r="AM35" s="617">
        <f>'spliti-1 aplis'!AL35+'spliti-1 aplis'!AK35+'spliti-1 aplis'!AJ35+'spliti-1 aplis'!AI35+'spliti-1 aplis'!AH35+'spliti-1 aplis'!AG35+'spliti-1 aplis'!AF35+'spliti-1 aplis'!AE35+'spliti-1 aplis'!AD35+'spliti-1 aplis'!AC35+'spliti-1 aplis'!AB35+'spliti-1 aplis'!AA35+'spliti-1 aplis'!Z35+'spliti-1 aplis'!Y35+'spliti-1 aplis'!X35+'spliti-1 aplis'!W35+'spliti-1 aplis'!V35+'spliti-1 aplis'!U35+'spliti-1 aplis'!T35+'spliti-1 aplis'!S35+'spliti-1 aplis'!R35+'spliti-1 aplis'!Q35+'spliti-1 aplis'!P35+'spliti-1 aplis'!O35+'spliti-1 aplis'!N35+'spliti-1 aplis'!M35+'spliti-1 aplis'!L35+'spliti-1 aplis'!K35+'spliti-1 aplis'!J35+'spliti-1 aplis'!I35+'spliti-1 aplis'!H35+'spliti-1 aplis'!G35+'spliti-1 aplis'!F35+'spliti-1 aplis'!E35+'spliti-1 aplis'!D35+'spliti-1 aplis'!C35</f>
        <v>0</v>
      </c>
      <c r="AN35" s="618">
        <f>'spliti-1 aplis'!AM35*0.3</f>
        <v>0</v>
      </c>
      <c r="AO35" s="767"/>
    </row>
    <row r="36" spans="1:41" s="606" customFormat="1" ht="17.25" customHeight="1">
      <c r="A36" s="632" t="str">
        <f>Rezultati!A51</f>
        <v>Bowling Sharks</v>
      </c>
      <c r="B36" s="633" t="str">
        <f>Rezultati!B51</f>
        <v>Mihails Judins</v>
      </c>
      <c r="C36" s="634">
        <v>0</v>
      </c>
      <c r="D36" s="635">
        <v>1</v>
      </c>
      <c r="E36" s="635">
        <v>2</v>
      </c>
      <c r="F36" s="636">
        <v>0</v>
      </c>
      <c r="G36" s="637">
        <v>1</v>
      </c>
      <c r="H36" s="635">
        <v>1</v>
      </c>
      <c r="I36" s="635">
        <v>1</v>
      </c>
      <c r="J36" s="638">
        <v>1</v>
      </c>
      <c r="K36" s="639"/>
      <c r="L36" s="640"/>
      <c r="M36" s="640"/>
      <c r="N36" s="641"/>
      <c r="O36" s="637"/>
      <c r="P36" s="635"/>
      <c r="Q36" s="635"/>
      <c r="R36" s="638"/>
      <c r="S36" s="634"/>
      <c r="T36" s="635"/>
      <c r="U36" s="635"/>
      <c r="V36" s="636"/>
      <c r="W36" s="637"/>
      <c r="X36" s="635"/>
      <c r="Y36" s="635"/>
      <c r="Z36" s="638"/>
      <c r="AA36" s="634"/>
      <c r="AB36" s="635"/>
      <c r="AC36" s="635"/>
      <c r="AD36" s="636"/>
      <c r="AE36" s="637"/>
      <c r="AF36" s="635"/>
      <c r="AG36" s="635"/>
      <c r="AH36" s="635"/>
      <c r="AI36" s="635"/>
      <c r="AJ36" s="635"/>
      <c r="AK36" s="635"/>
      <c r="AL36" s="638"/>
      <c r="AM36" s="642">
        <f>'spliti-1 aplis'!AL36+'spliti-1 aplis'!AK36+'spliti-1 aplis'!AJ36+'spliti-1 aplis'!AI36+'spliti-1 aplis'!AH36+'spliti-1 aplis'!AG36+'spliti-1 aplis'!AF36+'spliti-1 aplis'!AE36+'spliti-1 aplis'!AD36+'spliti-1 aplis'!AC36+'spliti-1 aplis'!AB36+'spliti-1 aplis'!AA36+'spliti-1 aplis'!Z36+'spliti-1 aplis'!Y36+'spliti-1 aplis'!X36+'spliti-1 aplis'!W36+'spliti-1 aplis'!V36+'spliti-1 aplis'!U36+'spliti-1 aplis'!T36+'spliti-1 aplis'!S36+'spliti-1 aplis'!R36+'spliti-1 aplis'!Q36+'spliti-1 aplis'!P36+'spliti-1 aplis'!O36+'spliti-1 aplis'!N36+'spliti-1 aplis'!M36+'spliti-1 aplis'!L36+'spliti-1 aplis'!K36+'spliti-1 aplis'!J36+'spliti-1 aplis'!I36+'spliti-1 aplis'!H36+'spliti-1 aplis'!G36+'spliti-1 aplis'!F36+'spliti-1 aplis'!E36+'spliti-1 aplis'!D36+'spliti-1 aplis'!C36</f>
        <v>7</v>
      </c>
      <c r="AN36" s="643">
        <f>'spliti-1 aplis'!AM36*0.3</f>
        <v>2.1000000000000005</v>
      </c>
      <c r="AO36" s="765">
        <f>'spliti-1 aplis'!AN36+'spliti-1 aplis'!AN37+'spliti-1 aplis'!AN38+'spliti-1 aplis'!AN39+'spliti-1 aplis'!AN40</f>
        <v>8.700000000000001</v>
      </c>
    </row>
    <row r="37" spans="1:41" s="606" customFormat="1" ht="17.25" customHeight="1">
      <c r="A37" s="548" t="str">
        <f>Rezultati!A52</f>
        <v>Bowling Sharks</v>
      </c>
      <c r="B37" s="549" t="str">
        <f>Rezultati!B52</f>
        <v>Arkadijs Timčenko</v>
      </c>
      <c r="C37" s="560">
        <v>1</v>
      </c>
      <c r="D37" s="561">
        <v>1</v>
      </c>
      <c r="E37" s="561">
        <v>2</v>
      </c>
      <c r="F37" s="562">
        <v>2</v>
      </c>
      <c r="G37" s="563">
        <v>1</v>
      </c>
      <c r="H37" s="561">
        <v>1</v>
      </c>
      <c r="I37" s="561">
        <v>2</v>
      </c>
      <c r="J37" s="564">
        <v>2</v>
      </c>
      <c r="K37" s="555"/>
      <c r="L37" s="556"/>
      <c r="M37" s="556"/>
      <c r="N37" s="557"/>
      <c r="O37" s="563"/>
      <c r="P37" s="561"/>
      <c r="Q37" s="561"/>
      <c r="R37" s="564"/>
      <c r="S37" s="560"/>
      <c r="T37" s="561"/>
      <c r="U37" s="561"/>
      <c r="V37" s="562"/>
      <c r="W37" s="563"/>
      <c r="X37" s="561"/>
      <c r="Y37" s="561"/>
      <c r="Z37" s="564"/>
      <c r="AA37" s="560"/>
      <c r="AB37" s="561"/>
      <c r="AC37" s="561"/>
      <c r="AD37" s="562"/>
      <c r="AE37" s="563"/>
      <c r="AF37" s="561"/>
      <c r="AG37" s="561"/>
      <c r="AH37" s="561"/>
      <c r="AI37" s="561"/>
      <c r="AJ37" s="561"/>
      <c r="AK37" s="561"/>
      <c r="AL37" s="564"/>
      <c r="AM37" s="558">
        <f>'spliti-1 aplis'!AL37+'spliti-1 aplis'!AK37+'spliti-1 aplis'!AJ37+'spliti-1 aplis'!AI37+'spliti-1 aplis'!AH37+'spliti-1 aplis'!AG37+'spliti-1 aplis'!AF37+'spliti-1 aplis'!AE37+'spliti-1 aplis'!AD37+'spliti-1 aplis'!AC37+'spliti-1 aplis'!AB37+'spliti-1 aplis'!AA37+'spliti-1 aplis'!Z37+'spliti-1 aplis'!Y37+'spliti-1 aplis'!X37+'spliti-1 aplis'!W37+'spliti-1 aplis'!V37+'spliti-1 aplis'!U37+'spliti-1 aplis'!T37+'spliti-1 aplis'!S37+'spliti-1 aplis'!R37+'spliti-1 aplis'!Q37+'spliti-1 aplis'!P37+'spliti-1 aplis'!O37+'spliti-1 aplis'!N37+'spliti-1 aplis'!M37+'spliti-1 aplis'!L37+'spliti-1 aplis'!K37+'spliti-1 aplis'!J37+'spliti-1 aplis'!I37+'spliti-1 aplis'!H37+'spliti-1 aplis'!G37+'spliti-1 aplis'!F37+'spliti-1 aplis'!E37+'spliti-1 aplis'!D37+'spliti-1 aplis'!C37</f>
        <v>12</v>
      </c>
      <c r="AN37" s="559">
        <f>'spliti-1 aplis'!AM37*0.3</f>
        <v>3.6000000000000005</v>
      </c>
      <c r="AO37" s="765"/>
    </row>
    <row r="38" spans="1:41" s="606" customFormat="1" ht="17.25" customHeight="1">
      <c r="A38" s="548" t="str">
        <f>Rezultati!A53</f>
        <v>Bowling Sharks</v>
      </c>
      <c r="B38" s="549" t="str">
        <f>Rezultati!B53</f>
        <v>Jurijs Nahodkins</v>
      </c>
      <c r="C38" s="560">
        <v>3</v>
      </c>
      <c r="D38" s="561">
        <v>2</v>
      </c>
      <c r="E38" s="561">
        <v>1</v>
      </c>
      <c r="F38" s="562">
        <v>0</v>
      </c>
      <c r="G38" s="563">
        <v>2</v>
      </c>
      <c r="H38" s="561">
        <v>1</v>
      </c>
      <c r="I38" s="561">
        <v>0</v>
      </c>
      <c r="J38" s="564">
        <v>1</v>
      </c>
      <c r="K38" s="555"/>
      <c r="L38" s="556"/>
      <c r="M38" s="556"/>
      <c r="N38" s="557"/>
      <c r="O38" s="563"/>
      <c r="P38" s="561"/>
      <c r="Q38" s="561"/>
      <c r="R38" s="564"/>
      <c r="S38" s="560"/>
      <c r="T38" s="561"/>
      <c r="U38" s="561"/>
      <c r="V38" s="562"/>
      <c r="W38" s="563"/>
      <c r="X38" s="561"/>
      <c r="Y38" s="561"/>
      <c r="Z38" s="564"/>
      <c r="AA38" s="560"/>
      <c r="AB38" s="561"/>
      <c r="AC38" s="561"/>
      <c r="AD38" s="562"/>
      <c r="AE38" s="563"/>
      <c r="AF38" s="561"/>
      <c r="AG38" s="561"/>
      <c r="AH38" s="561"/>
      <c r="AI38" s="561"/>
      <c r="AJ38" s="561"/>
      <c r="AK38" s="561"/>
      <c r="AL38" s="564"/>
      <c r="AM38" s="558">
        <f>'spliti-1 aplis'!AL38+'spliti-1 aplis'!AK38+'spliti-1 aplis'!AJ38+'spliti-1 aplis'!AI38+'spliti-1 aplis'!AH38+'spliti-1 aplis'!AG38+'spliti-1 aplis'!AF38+'spliti-1 aplis'!AE38+'spliti-1 aplis'!AD38+'spliti-1 aplis'!AC38+'spliti-1 aplis'!AB38+'spliti-1 aplis'!AA38+'spliti-1 aplis'!Z38+'spliti-1 aplis'!Y38+'spliti-1 aplis'!X38+'spliti-1 aplis'!W38+'spliti-1 aplis'!V38+'spliti-1 aplis'!U38+'spliti-1 aplis'!T38+'spliti-1 aplis'!S38+'spliti-1 aplis'!R38+'spliti-1 aplis'!Q38+'spliti-1 aplis'!P38+'spliti-1 aplis'!O38+'spliti-1 aplis'!N38+'spliti-1 aplis'!M38+'spliti-1 aplis'!L38+'spliti-1 aplis'!K38+'spliti-1 aplis'!J38+'spliti-1 aplis'!I38+'spliti-1 aplis'!H38+'spliti-1 aplis'!G38+'spliti-1 aplis'!F38+'spliti-1 aplis'!E38+'spliti-1 aplis'!D38+'spliti-1 aplis'!C38</f>
        <v>10</v>
      </c>
      <c r="AN38" s="559">
        <f>'spliti-1 aplis'!AM38*0.3</f>
        <v>3.0000000000000004</v>
      </c>
      <c r="AO38" s="765"/>
    </row>
    <row r="39" spans="1:41" s="606" customFormat="1" ht="17.25" customHeight="1">
      <c r="A39" s="565" t="str">
        <f>Rezultati!A54</f>
        <v>Bowling Sharks</v>
      </c>
      <c r="B39" s="566" t="str">
        <f>Rezultati!B54</f>
        <v>Pieaicinatajs spēlētājs</v>
      </c>
      <c r="C39" s="567"/>
      <c r="D39" s="568"/>
      <c r="E39" s="568"/>
      <c r="F39" s="569"/>
      <c r="G39" s="570"/>
      <c r="H39" s="568"/>
      <c r="I39" s="568"/>
      <c r="J39" s="571"/>
      <c r="K39" s="572"/>
      <c r="L39" s="573"/>
      <c r="M39" s="573"/>
      <c r="N39" s="574"/>
      <c r="O39" s="570"/>
      <c r="P39" s="568"/>
      <c r="Q39" s="568"/>
      <c r="R39" s="571"/>
      <c r="S39" s="567"/>
      <c r="T39" s="568"/>
      <c r="U39" s="568"/>
      <c r="V39" s="569"/>
      <c r="W39" s="570"/>
      <c r="X39" s="568"/>
      <c r="Y39" s="568"/>
      <c r="Z39" s="571"/>
      <c r="AA39" s="567"/>
      <c r="AB39" s="568"/>
      <c r="AC39" s="568"/>
      <c r="AD39" s="569"/>
      <c r="AE39" s="570"/>
      <c r="AF39" s="568"/>
      <c r="AG39" s="568"/>
      <c r="AH39" s="568"/>
      <c r="AI39" s="568"/>
      <c r="AJ39" s="568"/>
      <c r="AK39" s="568"/>
      <c r="AL39" s="571"/>
      <c r="AM39" s="575">
        <f>'spliti-1 aplis'!AL39+'spliti-1 aplis'!AK39+'spliti-1 aplis'!AJ39+'spliti-1 aplis'!AI39+'spliti-1 aplis'!AH39+'spliti-1 aplis'!AG39+'spliti-1 aplis'!AF39+'spliti-1 aplis'!AE39+'spliti-1 aplis'!AD39+'spliti-1 aplis'!AC39+'spliti-1 aplis'!AB39+'spliti-1 aplis'!AA39+'spliti-1 aplis'!Z39+'spliti-1 aplis'!Y39+'spliti-1 aplis'!X39+'spliti-1 aplis'!W39+'spliti-1 aplis'!V39+'spliti-1 aplis'!U39+'spliti-1 aplis'!T39+'spliti-1 aplis'!S39+'spliti-1 aplis'!R39+'spliti-1 aplis'!Q39+'spliti-1 aplis'!P39+'spliti-1 aplis'!O39+'spliti-1 aplis'!N39+'spliti-1 aplis'!M39+'spliti-1 aplis'!L39+'spliti-1 aplis'!K39+'spliti-1 aplis'!J39+'spliti-1 aplis'!I39+'spliti-1 aplis'!H39+'spliti-1 aplis'!G39+'spliti-1 aplis'!F39+'spliti-1 aplis'!E39+'spliti-1 aplis'!D39+'spliti-1 aplis'!C39</f>
        <v>0</v>
      </c>
      <c r="AN39" s="576">
        <f>'spliti-1 aplis'!AM39*0.3</f>
        <v>0</v>
      </c>
      <c r="AO39" s="765"/>
    </row>
    <row r="40" spans="1:41" s="606" customFormat="1" ht="9" customHeight="1" hidden="1">
      <c r="A40" s="644" t="str">
        <f>Rezultati!A55</f>
        <v>Bowling Sharks</v>
      </c>
      <c r="B40" s="645" t="str">
        <f>Rezultati!B55</f>
        <v>Svetlana Jemeļjanova</v>
      </c>
      <c r="C40" s="646"/>
      <c r="D40" s="647"/>
      <c r="E40" s="647"/>
      <c r="F40" s="648"/>
      <c r="G40" s="649"/>
      <c r="H40" s="647"/>
      <c r="I40" s="647"/>
      <c r="J40" s="647"/>
      <c r="K40" s="650"/>
      <c r="L40" s="651"/>
      <c r="M40" s="651"/>
      <c r="N40" s="652"/>
      <c r="O40" s="649"/>
      <c r="P40" s="647"/>
      <c r="Q40" s="647"/>
      <c r="R40" s="647"/>
      <c r="S40" s="646"/>
      <c r="T40" s="647"/>
      <c r="U40" s="647"/>
      <c r="V40" s="648"/>
      <c r="W40" s="649"/>
      <c r="X40" s="647"/>
      <c r="Y40" s="647"/>
      <c r="Z40" s="647"/>
      <c r="AA40" s="646"/>
      <c r="AB40" s="647"/>
      <c r="AC40" s="647"/>
      <c r="AD40" s="648"/>
      <c r="AE40" s="649"/>
      <c r="AF40" s="647"/>
      <c r="AG40" s="647"/>
      <c r="AH40" s="647"/>
      <c r="AI40" s="647"/>
      <c r="AJ40" s="647"/>
      <c r="AK40" s="647"/>
      <c r="AL40" s="647"/>
      <c r="AM40" s="653">
        <f>'spliti-1 aplis'!AL40+'spliti-1 aplis'!AK40+'spliti-1 aplis'!AJ40+'spliti-1 aplis'!AI40+'spliti-1 aplis'!AH40+'spliti-1 aplis'!AG40+'spliti-1 aplis'!AF40+'spliti-1 aplis'!AE40+'spliti-1 aplis'!AD40+'spliti-1 aplis'!AC40+'spliti-1 aplis'!AB40+'spliti-1 aplis'!AA40+'spliti-1 aplis'!Z40+'spliti-1 aplis'!Y40+'spliti-1 aplis'!X40+'spliti-1 aplis'!W40+'spliti-1 aplis'!V40+'spliti-1 aplis'!U40+'spliti-1 aplis'!T40+'spliti-1 aplis'!S40+'spliti-1 aplis'!R40+'spliti-1 aplis'!Q40+'spliti-1 aplis'!P40+'spliti-1 aplis'!O40+'spliti-1 aplis'!N40+'spliti-1 aplis'!M40+'spliti-1 aplis'!L40+'spliti-1 aplis'!K40+'spliti-1 aplis'!J40+'spliti-1 aplis'!I40+'spliti-1 aplis'!H40+'spliti-1 aplis'!G40+'spliti-1 aplis'!F40+'spliti-1 aplis'!E40+'spliti-1 aplis'!D40+'spliti-1 aplis'!C40</f>
        <v>0</v>
      </c>
      <c r="AN40" s="654">
        <f>'spliti-1 aplis'!AM40*0.3</f>
        <v>0</v>
      </c>
      <c r="AO40" s="765"/>
    </row>
    <row r="41" spans="1:41" s="606" customFormat="1" ht="15.75" customHeight="1">
      <c r="A41" s="577" t="str">
        <f>Rezultati!A65</f>
        <v>SIB</v>
      </c>
      <c r="B41" s="578" t="str">
        <f>Rezultati!B65</f>
        <v>Tatjana Teļnova</v>
      </c>
      <c r="C41" s="585">
        <v>2</v>
      </c>
      <c r="D41" s="580">
        <v>1</v>
      </c>
      <c r="E41" s="580">
        <v>2</v>
      </c>
      <c r="F41" s="586">
        <v>3</v>
      </c>
      <c r="G41" s="579">
        <v>1</v>
      </c>
      <c r="H41" s="580">
        <v>0</v>
      </c>
      <c r="I41" s="580">
        <v>3</v>
      </c>
      <c r="J41" s="581">
        <v>0</v>
      </c>
      <c r="K41" s="582"/>
      <c r="L41" s="583"/>
      <c r="M41" s="583"/>
      <c r="N41" s="584"/>
      <c r="O41" s="579"/>
      <c r="P41" s="580"/>
      <c r="Q41" s="580"/>
      <c r="R41" s="581"/>
      <c r="S41" s="585"/>
      <c r="T41" s="580"/>
      <c r="U41" s="580"/>
      <c r="V41" s="586"/>
      <c r="W41" s="579"/>
      <c r="X41" s="580"/>
      <c r="Y41" s="580"/>
      <c r="Z41" s="581"/>
      <c r="AA41" s="585"/>
      <c r="AB41" s="580"/>
      <c r="AC41" s="580"/>
      <c r="AD41" s="586"/>
      <c r="AE41" s="579"/>
      <c r="AF41" s="580"/>
      <c r="AG41" s="580"/>
      <c r="AH41" s="580"/>
      <c r="AI41" s="580"/>
      <c r="AJ41" s="580"/>
      <c r="AK41" s="580"/>
      <c r="AL41" s="581"/>
      <c r="AM41" s="587">
        <f>'spliti-1 aplis'!AL41+'spliti-1 aplis'!AK41+'spliti-1 aplis'!AJ41+'spliti-1 aplis'!AI41+'spliti-1 aplis'!AH41+'spliti-1 aplis'!AG41+'spliti-1 aplis'!AF41+'spliti-1 aplis'!AE41+'spliti-1 aplis'!AD41+'spliti-1 aplis'!AC41+'spliti-1 aplis'!AB41+'spliti-1 aplis'!AA41+'spliti-1 aplis'!Z41+'spliti-1 aplis'!Y41+'spliti-1 aplis'!X41+'spliti-1 aplis'!W41+'spliti-1 aplis'!V41+'spliti-1 aplis'!U41+'spliti-1 aplis'!T41+'spliti-1 aplis'!S41+'spliti-1 aplis'!R41+'spliti-1 aplis'!Q41+'spliti-1 aplis'!P41+'spliti-1 aplis'!O41+'spliti-1 aplis'!N41+'spliti-1 aplis'!M41+'spliti-1 aplis'!L41+'spliti-1 aplis'!K41+'spliti-1 aplis'!J41+'spliti-1 aplis'!I41+'spliti-1 aplis'!H41+'spliti-1 aplis'!G41+'spliti-1 aplis'!F41+'spliti-1 aplis'!E41+'spliti-1 aplis'!D41+'spliti-1 aplis'!C41</f>
        <v>12</v>
      </c>
      <c r="AN41" s="588">
        <f>'spliti-1 aplis'!AM41*0.3</f>
        <v>3.6000000000000005</v>
      </c>
      <c r="AO41" s="767">
        <f>AN41+AN42+AN43+AN44+AN45</f>
        <v>7.200000000000001</v>
      </c>
    </row>
    <row r="42" spans="1:41" s="606" customFormat="1" ht="15.75" customHeight="1">
      <c r="A42" s="589" t="str">
        <f>Rezultati!A66</f>
        <v>SIB</v>
      </c>
      <c r="B42" s="590" t="str">
        <f>Rezultati!B66</f>
        <v>Nauris Zīds</v>
      </c>
      <c r="C42" s="597">
        <v>1</v>
      </c>
      <c r="D42" s="592">
        <v>1</v>
      </c>
      <c r="E42" s="592">
        <v>1</v>
      </c>
      <c r="F42" s="598">
        <v>0</v>
      </c>
      <c r="G42" s="591">
        <v>1</v>
      </c>
      <c r="H42" s="592">
        <v>3</v>
      </c>
      <c r="I42" s="592">
        <v>0</v>
      </c>
      <c r="J42" s="593">
        <v>0</v>
      </c>
      <c r="K42" s="594"/>
      <c r="L42" s="595"/>
      <c r="M42" s="595"/>
      <c r="N42" s="596"/>
      <c r="O42" s="591"/>
      <c r="P42" s="592"/>
      <c r="Q42" s="592"/>
      <c r="R42" s="593"/>
      <c r="S42" s="597"/>
      <c r="T42" s="592"/>
      <c r="U42" s="592"/>
      <c r="V42" s="598"/>
      <c r="W42" s="591"/>
      <c r="X42" s="592"/>
      <c r="Y42" s="592"/>
      <c r="Z42" s="593"/>
      <c r="AA42" s="597"/>
      <c r="AB42" s="592"/>
      <c r="AC42" s="592"/>
      <c r="AD42" s="598"/>
      <c r="AE42" s="591"/>
      <c r="AF42" s="592"/>
      <c r="AG42" s="592"/>
      <c r="AH42" s="592"/>
      <c r="AI42" s="592"/>
      <c r="AJ42" s="592"/>
      <c r="AK42" s="592"/>
      <c r="AL42" s="593"/>
      <c r="AM42" s="599">
        <f>'spliti-1 aplis'!AL42+'spliti-1 aplis'!AK42+'spliti-1 aplis'!AJ42+'spliti-1 aplis'!AI42+'spliti-1 aplis'!AH42+'spliti-1 aplis'!AG42+'spliti-1 aplis'!AF42+'spliti-1 aplis'!AE42+'spliti-1 aplis'!AD42+'spliti-1 aplis'!AC42+'spliti-1 aplis'!AB42+'spliti-1 aplis'!AA42+'spliti-1 aplis'!Z42+'spliti-1 aplis'!Y42+'spliti-1 aplis'!X42+'spliti-1 aplis'!W42+'spliti-1 aplis'!V42+'spliti-1 aplis'!U42+'spliti-1 aplis'!T42+'spliti-1 aplis'!S42+'spliti-1 aplis'!R42+'spliti-1 aplis'!Q42+'spliti-1 aplis'!P42+'spliti-1 aplis'!O42+'spliti-1 aplis'!N42+'spliti-1 aplis'!M42+'spliti-1 aplis'!L42+'spliti-1 aplis'!K42+'spliti-1 aplis'!J42+'spliti-1 aplis'!I42+'spliti-1 aplis'!H42+'spliti-1 aplis'!G42+'spliti-1 aplis'!F42+'spliti-1 aplis'!E42+'spliti-1 aplis'!D42+'spliti-1 aplis'!C42</f>
        <v>7</v>
      </c>
      <c r="AN42" s="600">
        <f>'spliti-1 aplis'!AM42*0.3</f>
        <v>2.1000000000000005</v>
      </c>
      <c r="AO42" s="767"/>
    </row>
    <row r="43" spans="1:41" s="606" customFormat="1" ht="15.75" customHeight="1">
      <c r="A43" s="589" t="str">
        <f>Rezultati!A67</f>
        <v>SIB</v>
      </c>
      <c r="B43" s="590" t="str">
        <f>Rezultati!B67</f>
        <v>Artūrs Kaļiņins</v>
      </c>
      <c r="C43" s="597">
        <v>1</v>
      </c>
      <c r="D43" s="592">
        <v>0</v>
      </c>
      <c r="E43" s="592">
        <v>1</v>
      </c>
      <c r="F43" s="598">
        <v>1</v>
      </c>
      <c r="G43" s="591"/>
      <c r="H43" s="592"/>
      <c r="I43" s="592"/>
      <c r="J43" s="593"/>
      <c r="K43" s="594"/>
      <c r="L43" s="595"/>
      <c r="M43" s="595"/>
      <c r="N43" s="596"/>
      <c r="O43" s="591"/>
      <c r="P43" s="592"/>
      <c r="Q43" s="592"/>
      <c r="R43" s="593"/>
      <c r="S43" s="597"/>
      <c r="T43" s="592"/>
      <c r="U43" s="592"/>
      <c r="V43" s="598"/>
      <c r="W43" s="591"/>
      <c r="X43" s="592"/>
      <c r="Y43" s="592"/>
      <c r="Z43" s="593"/>
      <c r="AA43" s="597"/>
      <c r="AB43" s="592"/>
      <c r="AC43" s="592"/>
      <c r="AD43" s="598"/>
      <c r="AE43" s="591"/>
      <c r="AF43" s="592"/>
      <c r="AG43" s="592"/>
      <c r="AH43" s="592"/>
      <c r="AI43" s="592"/>
      <c r="AJ43" s="592"/>
      <c r="AK43" s="592"/>
      <c r="AL43" s="593"/>
      <c r="AM43" s="599">
        <f>'spliti-1 aplis'!AL43+'spliti-1 aplis'!AK43+'spliti-1 aplis'!AJ43+'spliti-1 aplis'!AI43+'spliti-1 aplis'!AH43+'spliti-1 aplis'!AG43+'spliti-1 aplis'!AF43+'spliti-1 aplis'!AE43+'spliti-1 aplis'!AD43+'spliti-1 aplis'!AC43+'spliti-1 aplis'!AB43+'spliti-1 aplis'!AA43+'spliti-1 aplis'!Z43+'spliti-1 aplis'!Y43+'spliti-1 aplis'!X43+'spliti-1 aplis'!W43+'spliti-1 aplis'!V43+'spliti-1 aplis'!U43+'spliti-1 aplis'!T43+'spliti-1 aplis'!S43+'spliti-1 aplis'!R43+'spliti-1 aplis'!Q43+'spliti-1 aplis'!P43+'spliti-1 aplis'!O43+'spliti-1 aplis'!N43+'spliti-1 aplis'!M43+'spliti-1 aplis'!L43+'spliti-1 aplis'!K43+'spliti-1 aplis'!J43+'spliti-1 aplis'!I43+'spliti-1 aplis'!H43+'spliti-1 aplis'!G43+'spliti-1 aplis'!F43+'spliti-1 aplis'!E43+'spliti-1 aplis'!D43+'spliti-1 aplis'!C43</f>
        <v>3</v>
      </c>
      <c r="AN43" s="600">
        <f>'spliti-1 aplis'!AM43*0.3</f>
        <v>0.9000000000000001</v>
      </c>
      <c r="AO43" s="767"/>
    </row>
    <row r="44" spans="1:41" s="606" customFormat="1" ht="15.75" customHeight="1">
      <c r="A44" s="589" t="str">
        <f>Rezultati!A68</f>
        <v>SIB</v>
      </c>
      <c r="B44" s="590" t="str">
        <f>Rezultati!B68</f>
        <v>Valentīns Ginko</v>
      </c>
      <c r="C44" s="597"/>
      <c r="D44" s="592"/>
      <c r="E44" s="592"/>
      <c r="F44" s="598"/>
      <c r="G44" s="591"/>
      <c r="H44" s="592"/>
      <c r="I44" s="592"/>
      <c r="J44" s="593"/>
      <c r="K44" s="594"/>
      <c r="L44" s="595"/>
      <c r="M44" s="595"/>
      <c r="N44" s="596"/>
      <c r="O44" s="591"/>
      <c r="P44" s="592"/>
      <c r="Q44" s="592"/>
      <c r="R44" s="593"/>
      <c r="S44" s="597"/>
      <c r="T44" s="592"/>
      <c r="U44" s="592"/>
      <c r="V44" s="598"/>
      <c r="W44" s="591"/>
      <c r="X44" s="592"/>
      <c r="Y44" s="592"/>
      <c r="Z44" s="593"/>
      <c r="AA44" s="597"/>
      <c r="AB44" s="592"/>
      <c r="AC44" s="592"/>
      <c r="AD44" s="598"/>
      <c r="AE44" s="591"/>
      <c r="AF44" s="592"/>
      <c r="AG44" s="592"/>
      <c r="AH44" s="592"/>
      <c r="AI44" s="592"/>
      <c r="AJ44" s="592"/>
      <c r="AK44" s="592"/>
      <c r="AL44" s="593"/>
      <c r="AM44" s="599">
        <f>'spliti-1 aplis'!AL44+'spliti-1 aplis'!AK44+'spliti-1 aplis'!AJ44+'spliti-1 aplis'!AI44+'spliti-1 aplis'!AH44+'spliti-1 aplis'!AG44+'spliti-1 aplis'!AF44+'spliti-1 aplis'!AE44+'spliti-1 aplis'!AD44+'spliti-1 aplis'!AC44+'spliti-1 aplis'!AB44+'spliti-1 aplis'!AA44+'spliti-1 aplis'!Z44+'spliti-1 aplis'!Y44+'spliti-1 aplis'!X44+'spliti-1 aplis'!W44+'spliti-1 aplis'!V44+'spliti-1 aplis'!U44+'spliti-1 aplis'!T44+'spliti-1 aplis'!S44+'spliti-1 aplis'!R44+'spliti-1 aplis'!Q44+'spliti-1 aplis'!P44+'spliti-1 aplis'!O44+'spliti-1 aplis'!N44+'spliti-1 aplis'!M44+'spliti-1 aplis'!L44+'spliti-1 aplis'!K44+'spliti-1 aplis'!J44+'spliti-1 aplis'!I44+'spliti-1 aplis'!H44+'spliti-1 aplis'!G44+'spliti-1 aplis'!F44+'spliti-1 aplis'!E44+'spliti-1 aplis'!D44+'spliti-1 aplis'!C44</f>
        <v>0</v>
      </c>
      <c r="AN44" s="600">
        <f>'spliti-1 aplis'!AM44*0.3</f>
        <v>0</v>
      </c>
      <c r="AO44" s="767"/>
    </row>
    <row r="45" spans="1:41" s="606" customFormat="1" ht="15.75" customHeight="1">
      <c r="A45" s="607" t="str">
        <f>Rezultati!A69</f>
        <v>SIB</v>
      </c>
      <c r="B45" s="608" t="str">
        <f>Rezultati!B69</f>
        <v>Elvijs Udo Dimpers</v>
      </c>
      <c r="C45" s="615"/>
      <c r="D45" s="610"/>
      <c r="E45" s="610"/>
      <c r="F45" s="616"/>
      <c r="G45" s="609">
        <v>0</v>
      </c>
      <c r="H45" s="610">
        <v>2</v>
      </c>
      <c r="I45" s="610">
        <v>0</v>
      </c>
      <c r="J45" s="611">
        <v>0</v>
      </c>
      <c r="K45" s="612"/>
      <c r="L45" s="613"/>
      <c r="M45" s="613"/>
      <c r="N45" s="614"/>
      <c r="O45" s="609"/>
      <c r="P45" s="610"/>
      <c r="Q45" s="610"/>
      <c r="R45" s="611"/>
      <c r="S45" s="615"/>
      <c r="T45" s="610"/>
      <c r="U45" s="610"/>
      <c r="V45" s="616"/>
      <c r="W45" s="609"/>
      <c r="X45" s="610"/>
      <c r="Y45" s="610"/>
      <c r="Z45" s="611"/>
      <c r="AA45" s="615"/>
      <c r="AB45" s="610"/>
      <c r="AC45" s="610"/>
      <c r="AD45" s="616"/>
      <c r="AE45" s="609"/>
      <c r="AF45" s="610"/>
      <c r="AG45" s="610"/>
      <c r="AH45" s="610"/>
      <c r="AI45" s="610"/>
      <c r="AJ45" s="610"/>
      <c r="AK45" s="610"/>
      <c r="AL45" s="611"/>
      <c r="AM45" s="617">
        <f>'spliti-1 aplis'!AL45+'spliti-1 aplis'!AK45+'spliti-1 aplis'!AJ45+'spliti-1 aplis'!AI45+'spliti-1 aplis'!AH45+'spliti-1 aplis'!AG45+'spliti-1 aplis'!AF45+'spliti-1 aplis'!AE45+'spliti-1 aplis'!AD45+'spliti-1 aplis'!AC45+'spliti-1 aplis'!AB45+'spliti-1 aplis'!AA45+'spliti-1 aplis'!Z45+'spliti-1 aplis'!Y45+'spliti-1 aplis'!X45+'spliti-1 aplis'!W45+'spliti-1 aplis'!V45+'spliti-1 aplis'!U45+'spliti-1 aplis'!T45+'spliti-1 aplis'!S45+'spliti-1 aplis'!R45+'spliti-1 aplis'!Q45+'spliti-1 aplis'!P45+'spliti-1 aplis'!O45+'spliti-1 aplis'!N45+'spliti-1 aplis'!M45+'spliti-1 aplis'!L45+'spliti-1 aplis'!K45+'spliti-1 aplis'!J45+'spliti-1 aplis'!I45+'spliti-1 aplis'!H45+'spliti-1 aplis'!G45+'spliti-1 aplis'!F45+'spliti-1 aplis'!E45+'spliti-1 aplis'!D45+'spliti-1 aplis'!C45</f>
        <v>2</v>
      </c>
      <c r="AN45" s="618">
        <f>'spliti-1 aplis'!AM45*0.3</f>
        <v>0.6000000000000001</v>
      </c>
      <c r="AO45" s="767"/>
    </row>
    <row r="46" spans="1:41" s="606" customFormat="1" ht="17.25" customHeight="1">
      <c r="A46" s="632" t="str">
        <f>Rezultati!A58</f>
        <v>Wolverine</v>
      </c>
      <c r="B46" s="633" t="str">
        <f>Rezultati!B58</f>
        <v>Laura Priedīte</v>
      </c>
      <c r="C46" s="634"/>
      <c r="D46" s="635"/>
      <c r="E46" s="635"/>
      <c r="F46" s="636"/>
      <c r="G46" s="637"/>
      <c r="H46" s="635"/>
      <c r="I46" s="635"/>
      <c r="J46" s="638"/>
      <c r="K46" s="639"/>
      <c r="L46" s="640"/>
      <c r="M46" s="640"/>
      <c r="N46" s="641"/>
      <c r="O46" s="637"/>
      <c r="P46" s="635"/>
      <c r="Q46" s="635"/>
      <c r="R46" s="638"/>
      <c r="S46" s="634"/>
      <c r="T46" s="635"/>
      <c r="U46" s="635"/>
      <c r="V46" s="636"/>
      <c r="W46" s="637"/>
      <c r="X46" s="635"/>
      <c r="Y46" s="635"/>
      <c r="Z46" s="638"/>
      <c r="AA46" s="634"/>
      <c r="AB46" s="635"/>
      <c r="AC46" s="635"/>
      <c r="AD46" s="636"/>
      <c r="AE46" s="637"/>
      <c r="AF46" s="635"/>
      <c r="AG46" s="635"/>
      <c r="AH46" s="635"/>
      <c r="AI46" s="635"/>
      <c r="AJ46" s="635"/>
      <c r="AK46" s="635"/>
      <c r="AL46" s="638"/>
      <c r="AM46" s="642">
        <f>'spliti-1 aplis'!AL46+'spliti-1 aplis'!AK46+'spliti-1 aplis'!AJ46+'spliti-1 aplis'!AI46+'spliti-1 aplis'!AH46+'spliti-1 aplis'!AG46+'spliti-1 aplis'!AF46+'spliti-1 aplis'!AE46+'spliti-1 aplis'!AD46+'spliti-1 aplis'!AC46+'spliti-1 aplis'!AB46+'spliti-1 aplis'!AA46+'spliti-1 aplis'!Z46+'spliti-1 aplis'!Y46+'spliti-1 aplis'!X46+'spliti-1 aplis'!W46+'spliti-1 aplis'!V46+'spliti-1 aplis'!U46+'spliti-1 aplis'!T46+'spliti-1 aplis'!S46+'spliti-1 aplis'!R46+'spliti-1 aplis'!Q46+'spliti-1 aplis'!P46+'spliti-1 aplis'!O46+'spliti-1 aplis'!N46+'spliti-1 aplis'!M46+'spliti-1 aplis'!L46+'spliti-1 aplis'!K46+'spliti-1 aplis'!J46+'spliti-1 aplis'!I46+'spliti-1 aplis'!H46+'spliti-1 aplis'!G46+'spliti-1 aplis'!F46+'spliti-1 aplis'!E46+'spliti-1 aplis'!D46+'spliti-1 aplis'!C46</f>
        <v>0</v>
      </c>
      <c r="AN46" s="643">
        <f>'spliti-1 aplis'!AM46*0.3</f>
        <v>0</v>
      </c>
      <c r="AO46" s="765">
        <f>'spliti-1 aplis'!AN46+'spliti-1 aplis'!AN47+'spliti-1 aplis'!AN48+'spliti-1 aplis'!AN49+'spliti-1 aplis'!AN50</f>
        <v>6.000000000000001</v>
      </c>
    </row>
    <row r="47" spans="1:41" s="606" customFormat="1" ht="17.25" customHeight="1">
      <c r="A47" s="548" t="str">
        <f>Rezultati!A59</f>
        <v>Wolverine</v>
      </c>
      <c r="B47" s="549" t="str">
        <f>Rezultati!B59</f>
        <v>Miks Kļavsons</v>
      </c>
      <c r="C47" s="560">
        <v>0</v>
      </c>
      <c r="D47" s="561">
        <v>1</v>
      </c>
      <c r="E47" s="561">
        <v>1</v>
      </c>
      <c r="F47" s="562">
        <v>1</v>
      </c>
      <c r="G47" s="563">
        <v>0</v>
      </c>
      <c r="H47" s="561">
        <v>0</v>
      </c>
      <c r="I47" s="561">
        <v>0</v>
      </c>
      <c r="J47" s="564">
        <v>1</v>
      </c>
      <c r="K47" s="555"/>
      <c r="L47" s="556"/>
      <c r="M47" s="556"/>
      <c r="N47" s="557"/>
      <c r="O47" s="563"/>
      <c r="P47" s="561"/>
      <c r="Q47" s="561"/>
      <c r="R47" s="564"/>
      <c r="S47" s="560"/>
      <c r="T47" s="561"/>
      <c r="U47" s="561"/>
      <c r="V47" s="562"/>
      <c r="W47" s="563"/>
      <c r="X47" s="561"/>
      <c r="Y47" s="561"/>
      <c r="Z47" s="564"/>
      <c r="AA47" s="560"/>
      <c r="AB47" s="561"/>
      <c r="AC47" s="561"/>
      <c r="AD47" s="562"/>
      <c r="AE47" s="563"/>
      <c r="AF47" s="561"/>
      <c r="AG47" s="561"/>
      <c r="AH47" s="561"/>
      <c r="AI47" s="561"/>
      <c r="AJ47" s="561"/>
      <c r="AK47" s="561"/>
      <c r="AL47" s="564"/>
      <c r="AM47" s="558">
        <f>'spliti-1 aplis'!AL47+'spliti-1 aplis'!AK47+'spliti-1 aplis'!AJ47+'spliti-1 aplis'!AI47+'spliti-1 aplis'!AH47+'spliti-1 aplis'!AG47+'spliti-1 aplis'!AF47+'spliti-1 aplis'!AE47+'spliti-1 aplis'!AD47+'spliti-1 aplis'!AC47+'spliti-1 aplis'!AB47+'spliti-1 aplis'!AA47+'spliti-1 aplis'!Z47+'spliti-1 aplis'!Y47+'spliti-1 aplis'!X47+'spliti-1 aplis'!W47+'spliti-1 aplis'!V47+'spliti-1 aplis'!U47+'spliti-1 aplis'!T47+'spliti-1 aplis'!S47+'spliti-1 aplis'!R47+'spliti-1 aplis'!Q47+'spliti-1 aplis'!P47+'spliti-1 aplis'!O47+'spliti-1 aplis'!N47+'spliti-1 aplis'!M47+'spliti-1 aplis'!L47+'spliti-1 aplis'!K47+'spliti-1 aplis'!J47+'spliti-1 aplis'!I47+'spliti-1 aplis'!H47+'spliti-1 aplis'!G47+'spliti-1 aplis'!F47+'spliti-1 aplis'!E47+'spliti-1 aplis'!D47+'spliti-1 aplis'!C47</f>
        <v>4</v>
      </c>
      <c r="AN47" s="559">
        <f>'spliti-1 aplis'!AM47*0.3</f>
        <v>1.2000000000000002</v>
      </c>
      <c r="AO47" s="765"/>
    </row>
    <row r="48" spans="1:41" s="606" customFormat="1" ht="17.25" customHeight="1">
      <c r="A48" s="548" t="str">
        <f>Rezultati!A60</f>
        <v>Wolverine</v>
      </c>
      <c r="B48" s="549" t="str">
        <f>Rezultati!B60</f>
        <v>Dmitrijs Dumcevs</v>
      </c>
      <c r="C48" s="560">
        <v>0</v>
      </c>
      <c r="D48" s="561">
        <v>1</v>
      </c>
      <c r="E48" s="561">
        <v>2</v>
      </c>
      <c r="F48" s="562">
        <v>1</v>
      </c>
      <c r="G48" s="563">
        <v>1</v>
      </c>
      <c r="H48" s="561">
        <v>1</v>
      </c>
      <c r="I48" s="561">
        <v>0</v>
      </c>
      <c r="J48" s="564">
        <v>3</v>
      </c>
      <c r="K48" s="555"/>
      <c r="L48" s="556"/>
      <c r="M48" s="556"/>
      <c r="N48" s="557"/>
      <c r="O48" s="563"/>
      <c r="P48" s="561"/>
      <c r="Q48" s="561"/>
      <c r="R48" s="564"/>
      <c r="S48" s="560"/>
      <c r="T48" s="561"/>
      <c r="U48" s="561"/>
      <c r="V48" s="562"/>
      <c r="W48" s="563"/>
      <c r="X48" s="561"/>
      <c r="Y48" s="561"/>
      <c r="Z48" s="564"/>
      <c r="AA48" s="560"/>
      <c r="AB48" s="561"/>
      <c r="AC48" s="561"/>
      <c r="AD48" s="562"/>
      <c r="AE48" s="563"/>
      <c r="AF48" s="561"/>
      <c r="AG48" s="561"/>
      <c r="AH48" s="561"/>
      <c r="AI48" s="561"/>
      <c r="AJ48" s="561"/>
      <c r="AK48" s="561"/>
      <c r="AL48" s="564"/>
      <c r="AM48" s="558">
        <f>'spliti-1 aplis'!AL48+'spliti-1 aplis'!AK48+'spliti-1 aplis'!AJ48+'spliti-1 aplis'!AI48+'spliti-1 aplis'!AH48+'spliti-1 aplis'!AG48+'spliti-1 aplis'!AF48+'spliti-1 aplis'!AE48+'spliti-1 aplis'!AD48+'spliti-1 aplis'!AC48+'spliti-1 aplis'!AB48+'spliti-1 aplis'!AA48+'spliti-1 aplis'!Z48+'spliti-1 aplis'!Y48+'spliti-1 aplis'!X48+'spliti-1 aplis'!W48+'spliti-1 aplis'!V48+'spliti-1 aplis'!U48+'spliti-1 aplis'!T48+'spliti-1 aplis'!S48+'spliti-1 aplis'!R48+'spliti-1 aplis'!Q48+'spliti-1 aplis'!P48+'spliti-1 aplis'!O48+'spliti-1 aplis'!N48+'spliti-1 aplis'!M48+'spliti-1 aplis'!L48+'spliti-1 aplis'!K48+'spliti-1 aplis'!J48+'spliti-1 aplis'!I48+'spliti-1 aplis'!H48+'spliti-1 aplis'!G48+'spliti-1 aplis'!F48+'spliti-1 aplis'!E48+'spliti-1 aplis'!D48+'spliti-1 aplis'!C48</f>
        <v>9</v>
      </c>
      <c r="AN48" s="559">
        <f>'spliti-1 aplis'!AM48*0.3</f>
        <v>2.7</v>
      </c>
      <c r="AO48" s="765"/>
    </row>
    <row r="49" spans="1:41" s="606" customFormat="1" ht="17.25" customHeight="1">
      <c r="A49" s="548" t="str">
        <f>Rezultati!A61</f>
        <v>Wolverine</v>
      </c>
      <c r="B49" s="549" t="str">
        <f>Rezultati!B61</f>
        <v>Liāna Ponomarenko</v>
      </c>
      <c r="C49" s="550">
        <v>0</v>
      </c>
      <c r="D49" s="551">
        <v>2</v>
      </c>
      <c r="E49" s="551">
        <v>1</v>
      </c>
      <c r="F49" s="552">
        <v>0</v>
      </c>
      <c r="G49" s="553">
        <v>2</v>
      </c>
      <c r="H49" s="551">
        <v>0</v>
      </c>
      <c r="I49" s="551">
        <v>2</v>
      </c>
      <c r="J49" s="554">
        <v>0</v>
      </c>
      <c r="K49" s="555"/>
      <c r="L49" s="556"/>
      <c r="M49" s="556"/>
      <c r="N49" s="557"/>
      <c r="O49" s="553"/>
      <c r="P49" s="551"/>
      <c r="Q49" s="551"/>
      <c r="R49" s="554"/>
      <c r="S49" s="550"/>
      <c r="T49" s="551"/>
      <c r="U49" s="551"/>
      <c r="V49" s="552"/>
      <c r="W49" s="553"/>
      <c r="X49" s="551"/>
      <c r="Y49" s="551"/>
      <c r="Z49" s="554"/>
      <c r="AA49" s="550"/>
      <c r="AB49" s="551"/>
      <c r="AC49" s="551"/>
      <c r="AD49" s="552"/>
      <c r="AE49" s="553"/>
      <c r="AF49" s="551"/>
      <c r="AG49" s="551"/>
      <c r="AH49" s="551"/>
      <c r="AI49" s="551"/>
      <c r="AJ49" s="551"/>
      <c r="AK49" s="551"/>
      <c r="AL49" s="554"/>
      <c r="AM49" s="558">
        <f>'spliti-1 aplis'!AL49+'spliti-1 aplis'!AK49+'spliti-1 aplis'!AJ49+'spliti-1 aplis'!AI49+'spliti-1 aplis'!AH49+'spliti-1 aplis'!AG49+'spliti-1 aplis'!AF49+'spliti-1 aplis'!AE49+'spliti-1 aplis'!AD49+'spliti-1 aplis'!AC49+'spliti-1 aplis'!AB49+'spliti-1 aplis'!AA49+'spliti-1 aplis'!Z49+'spliti-1 aplis'!Y49+'spliti-1 aplis'!X49+'spliti-1 aplis'!W49+'spliti-1 aplis'!V49+'spliti-1 aplis'!U49+'spliti-1 aplis'!T49+'spliti-1 aplis'!S49+'spliti-1 aplis'!R49+'spliti-1 aplis'!Q49+'spliti-1 aplis'!P49+'spliti-1 aplis'!O49+'spliti-1 aplis'!N49+'spliti-1 aplis'!M49+'spliti-1 aplis'!L49+'spliti-1 aplis'!K49+'spliti-1 aplis'!J49+'spliti-1 aplis'!I49+'spliti-1 aplis'!H49+'spliti-1 aplis'!G49+'spliti-1 aplis'!F49+'spliti-1 aplis'!E49+'spliti-1 aplis'!D49+'spliti-1 aplis'!C49</f>
        <v>7</v>
      </c>
      <c r="AN49" s="559">
        <f>'spliti-1 aplis'!AM49*0.3</f>
        <v>2.1000000000000005</v>
      </c>
      <c r="AO49" s="765"/>
    </row>
    <row r="50" spans="1:41" s="606" customFormat="1" ht="17.25" customHeight="1">
      <c r="A50" s="565" t="str">
        <f>Rezultati!A62</f>
        <v>Wolverine</v>
      </c>
      <c r="B50" s="566" t="str">
        <f>Rezultati!B62</f>
        <v>Vladislavs Saveļjevs</v>
      </c>
      <c r="C50" s="567"/>
      <c r="D50" s="568"/>
      <c r="E50" s="568"/>
      <c r="F50" s="569"/>
      <c r="G50" s="570"/>
      <c r="H50" s="568"/>
      <c r="I50" s="568"/>
      <c r="J50" s="571"/>
      <c r="K50" s="572"/>
      <c r="L50" s="573"/>
      <c r="M50" s="573"/>
      <c r="N50" s="574"/>
      <c r="O50" s="570"/>
      <c r="P50" s="568"/>
      <c r="Q50" s="568"/>
      <c r="R50" s="571"/>
      <c r="S50" s="567"/>
      <c r="T50" s="568"/>
      <c r="U50" s="568"/>
      <c r="V50" s="569"/>
      <c r="W50" s="570"/>
      <c r="X50" s="568"/>
      <c r="Y50" s="568"/>
      <c r="Z50" s="571"/>
      <c r="AA50" s="567"/>
      <c r="AB50" s="568"/>
      <c r="AC50" s="568"/>
      <c r="AD50" s="569"/>
      <c r="AE50" s="570"/>
      <c r="AF50" s="568"/>
      <c r="AG50" s="568"/>
      <c r="AH50" s="568"/>
      <c r="AI50" s="568"/>
      <c r="AJ50" s="568"/>
      <c r="AK50" s="568"/>
      <c r="AL50" s="571"/>
      <c r="AM50" s="575">
        <f>'spliti-1 aplis'!AL50+'spliti-1 aplis'!AK50+'spliti-1 aplis'!AJ50+'spliti-1 aplis'!AI50+'spliti-1 aplis'!AH50+'spliti-1 aplis'!AG50+'spliti-1 aplis'!AF50+'spliti-1 aplis'!AE50+'spliti-1 aplis'!AD50+'spliti-1 aplis'!AC50+'spliti-1 aplis'!AB50+'spliti-1 aplis'!AA50+'spliti-1 aplis'!Z50+'spliti-1 aplis'!Y50+'spliti-1 aplis'!X50+'spliti-1 aplis'!W50+'spliti-1 aplis'!V50+'spliti-1 aplis'!U50+'spliti-1 aplis'!T50+'spliti-1 aplis'!S50+'spliti-1 aplis'!R50+'spliti-1 aplis'!Q50+'spliti-1 aplis'!P50+'spliti-1 aplis'!O50+'spliti-1 aplis'!N50+'spliti-1 aplis'!M50+'spliti-1 aplis'!L50+'spliti-1 aplis'!K50+'spliti-1 aplis'!J50+'spliti-1 aplis'!I50+'spliti-1 aplis'!H50+'spliti-1 aplis'!G50+'spliti-1 aplis'!F50+'spliti-1 aplis'!E50+'spliti-1 aplis'!D50+'spliti-1 aplis'!C50</f>
        <v>0</v>
      </c>
      <c r="AN50" s="576">
        <f>'spliti-1 aplis'!AM50*0.3</f>
        <v>0</v>
      </c>
      <c r="AO50" s="765"/>
    </row>
    <row r="51" ht="72.75" customHeight="1"/>
    <row r="52" spans="1:41" ht="12.75">
      <c r="A52" s="762"/>
      <c r="B52" s="762"/>
      <c r="C52" s="763" t="s">
        <v>157</v>
      </c>
      <c r="D52" s="763"/>
      <c r="E52" s="763"/>
      <c r="F52" s="763"/>
      <c r="G52" s="763" t="s">
        <v>158</v>
      </c>
      <c r="H52" s="763"/>
      <c r="I52" s="763"/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3"/>
      <c r="U52" s="763"/>
      <c r="V52" s="763"/>
      <c r="W52" s="763"/>
      <c r="X52" s="763"/>
      <c r="Y52" s="763"/>
      <c r="Z52" s="763"/>
      <c r="AA52" s="763" t="s">
        <v>159</v>
      </c>
      <c r="AB52" s="763"/>
      <c r="AC52" s="763"/>
      <c r="AD52" s="763"/>
      <c r="AE52" s="763"/>
      <c r="AF52" s="763"/>
      <c r="AG52" s="763"/>
      <c r="AH52" s="763"/>
      <c r="AI52" s="763"/>
      <c r="AJ52" s="763"/>
      <c r="AK52" s="763"/>
      <c r="AL52" s="763"/>
      <c r="AM52" s="532" t="s">
        <v>153</v>
      </c>
      <c r="AN52" s="655" t="s">
        <v>154</v>
      </c>
      <c r="AO52" s="656"/>
    </row>
    <row r="53" spans="1:41" ht="14.25" customHeight="1">
      <c r="A53" s="657" t="str">
        <f>Rezultati!A72</f>
        <v>VissParBoulingu.lv</v>
      </c>
      <c r="B53" s="658" t="str">
        <f>Rezultati!B72</f>
        <v>Nikolajs Ļevikins</v>
      </c>
      <c r="C53" s="659">
        <v>2</v>
      </c>
      <c r="D53" s="542">
        <v>1</v>
      </c>
      <c r="E53" s="542">
        <v>0</v>
      </c>
      <c r="F53" s="540">
        <v>1</v>
      </c>
      <c r="G53" s="660">
        <v>1</v>
      </c>
      <c r="H53" s="542">
        <v>0</v>
      </c>
      <c r="I53" s="542">
        <v>1</v>
      </c>
      <c r="J53" s="542">
        <v>2</v>
      </c>
      <c r="K53" s="659"/>
      <c r="L53" s="542"/>
      <c r="M53" s="542"/>
      <c r="N53" s="540"/>
      <c r="O53" s="660"/>
      <c r="P53" s="542"/>
      <c r="Q53" s="542"/>
      <c r="R53" s="542"/>
      <c r="S53" s="659"/>
      <c r="T53" s="542"/>
      <c r="U53" s="542"/>
      <c r="V53" s="540"/>
      <c r="W53" s="660"/>
      <c r="X53" s="542"/>
      <c r="Y53" s="542"/>
      <c r="Z53" s="542"/>
      <c r="AA53" s="659"/>
      <c r="AB53" s="542"/>
      <c r="AC53" s="542"/>
      <c r="AD53" s="540"/>
      <c r="AE53" s="660"/>
      <c r="AF53" s="542"/>
      <c r="AG53" s="542"/>
      <c r="AH53" s="542"/>
      <c r="AI53" s="542"/>
      <c r="AJ53" s="542"/>
      <c r="AK53" s="542"/>
      <c r="AL53" s="542"/>
      <c r="AM53" s="661">
        <f>'spliti-1 aplis'!AL53+'spliti-1 aplis'!AK53+'spliti-1 aplis'!AJ53+'spliti-1 aplis'!AI53+'spliti-1 aplis'!AH53+'spliti-1 aplis'!AG53+'spliti-1 aplis'!AF53+'spliti-1 aplis'!AE53+'spliti-1 aplis'!AD53+'spliti-1 aplis'!AC53+'spliti-1 aplis'!AB53+'spliti-1 aplis'!AA53+'spliti-1 aplis'!Z53+'spliti-1 aplis'!Y53+'spliti-1 aplis'!X53+'spliti-1 aplis'!W53+'spliti-1 aplis'!V53+'spliti-1 aplis'!U53+'spliti-1 aplis'!T53+'spliti-1 aplis'!S53+'spliti-1 aplis'!R53+'spliti-1 aplis'!Q53+'spliti-1 aplis'!P53+'spliti-1 aplis'!O53+'spliti-1 aplis'!N53+'spliti-1 aplis'!M53+'spliti-1 aplis'!L53+'spliti-1 aplis'!K53+'spliti-1 aplis'!J53+'spliti-1 aplis'!I53+'spliti-1 aplis'!H53+'spliti-1 aplis'!G53+'spliti-1 aplis'!F53+'spliti-1 aplis'!E53+'spliti-1 aplis'!D53+'spliti-1 aplis'!C53</f>
        <v>8</v>
      </c>
      <c r="AN53" s="662">
        <f>'spliti-1 aplis'!AM53*0.3</f>
        <v>2.4000000000000004</v>
      </c>
      <c r="AO53" s="772">
        <f>'spliti-1 aplis'!AN53+'spliti-1 aplis'!AN54+'spliti-1 aplis'!AN55+'spliti-1 aplis'!AN56+'spliti-1 aplis'!AN57</f>
        <v>7.500000000000001</v>
      </c>
    </row>
    <row r="54" spans="1:41" ht="14.25" customHeight="1">
      <c r="A54" s="657" t="str">
        <f>Rezultati!A73</f>
        <v>VissParBoulingu.lv</v>
      </c>
      <c r="B54" s="658" t="str">
        <f>Rezultati!B73</f>
        <v>Jevgenijs Kobiļuks</v>
      </c>
      <c r="C54" s="663">
        <v>1</v>
      </c>
      <c r="D54" s="638">
        <v>0</v>
      </c>
      <c r="E54" s="638">
        <v>0</v>
      </c>
      <c r="F54" s="636">
        <v>2</v>
      </c>
      <c r="G54" s="664">
        <v>2</v>
      </c>
      <c r="H54" s="638">
        <v>3</v>
      </c>
      <c r="I54" s="638">
        <v>0</v>
      </c>
      <c r="J54" s="638">
        <v>1</v>
      </c>
      <c r="K54" s="663"/>
      <c r="L54" s="638"/>
      <c r="M54" s="638"/>
      <c r="N54" s="636"/>
      <c r="O54" s="664"/>
      <c r="P54" s="638"/>
      <c r="Q54" s="638"/>
      <c r="R54" s="638"/>
      <c r="S54" s="663"/>
      <c r="T54" s="638"/>
      <c r="U54" s="638"/>
      <c r="V54" s="636"/>
      <c r="W54" s="664"/>
      <c r="X54" s="638"/>
      <c r="Y54" s="638"/>
      <c r="Z54" s="638"/>
      <c r="AA54" s="663"/>
      <c r="AB54" s="638"/>
      <c r="AC54" s="638"/>
      <c r="AD54" s="636"/>
      <c r="AE54" s="664"/>
      <c r="AF54" s="638"/>
      <c r="AG54" s="638"/>
      <c r="AH54" s="638"/>
      <c r="AI54" s="638"/>
      <c r="AJ54" s="638"/>
      <c r="AK54" s="638"/>
      <c r="AL54" s="638"/>
      <c r="AM54" s="661">
        <f>'spliti-1 aplis'!AL54+'spliti-1 aplis'!AK54+'spliti-1 aplis'!AJ54+'spliti-1 aplis'!AI54+'spliti-1 aplis'!AH54+'spliti-1 aplis'!AG54+'spliti-1 aplis'!AF54+'spliti-1 aplis'!AE54+'spliti-1 aplis'!AD54+'spliti-1 aplis'!AC54+'spliti-1 aplis'!AB54+'spliti-1 aplis'!AA54+'spliti-1 aplis'!Z54+'spliti-1 aplis'!Y54+'spliti-1 aplis'!X54+'spliti-1 aplis'!W54+'spliti-1 aplis'!V54+'spliti-1 aplis'!U54+'spliti-1 aplis'!T54+'spliti-1 aplis'!S54+'spliti-1 aplis'!R54+'spliti-1 aplis'!Q54+'spliti-1 aplis'!P54+'spliti-1 aplis'!O54+'spliti-1 aplis'!N54+'spliti-1 aplis'!M54+'spliti-1 aplis'!L54+'spliti-1 aplis'!K54+'spliti-1 aplis'!J54+'spliti-1 aplis'!I54+'spliti-1 aplis'!H54+'spliti-1 aplis'!G54+'spliti-1 aplis'!F54+'spliti-1 aplis'!E54+'spliti-1 aplis'!D54+'spliti-1 aplis'!C54</f>
        <v>9</v>
      </c>
      <c r="AN54" s="662">
        <f>'spliti-1 aplis'!AM54*0.3</f>
        <v>2.7</v>
      </c>
      <c r="AO54" s="772"/>
    </row>
    <row r="55" spans="1:41" ht="14.25" customHeight="1">
      <c r="A55" s="657" t="str">
        <f>Rezultati!A74</f>
        <v>VissParBoulingu.lv</v>
      </c>
      <c r="B55" s="658" t="str">
        <f>Rezultati!B74</f>
        <v>Edgars Kobiļuks</v>
      </c>
      <c r="C55" s="665">
        <v>2</v>
      </c>
      <c r="D55" s="564">
        <v>0</v>
      </c>
      <c r="E55" s="564">
        <v>0</v>
      </c>
      <c r="F55" s="562">
        <v>0</v>
      </c>
      <c r="G55" s="666">
        <v>1</v>
      </c>
      <c r="H55" s="564">
        <v>0</v>
      </c>
      <c r="I55" s="564">
        <v>1</v>
      </c>
      <c r="J55" s="564">
        <v>4</v>
      </c>
      <c r="K55" s="665"/>
      <c r="L55" s="564"/>
      <c r="M55" s="564"/>
      <c r="N55" s="562"/>
      <c r="O55" s="666"/>
      <c r="P55" s="564"/>
      <c r="Q55" s="564"/>
      <c r="R55" s="564"/>
      <c r="S55" s="665"/>
      <c r="T55" s="564"/>
      <c r="U55" s="564"/>
      <c r="V55" s="562"/>
      <c r="W55" s="666"/>
      <c r="X55" s="564"/>
      <c r="Y55" s="564"/>
      <c r="Z55" s="564"/>
      <c r="AA55" s="665"/>
      <c r="AB55" s="564"/>
      <c r="AC55" s="564"/>
      <c r="AD55" s="562"/>
      <c r="AE55" s="666"/>
      <c r="AF55" s="564"/>
      <c r="AG55" s="564"/>
      <c r="AH55" s="564"/>
      <c r="AI55" s="564"/>
      <c r="AJ55" s="564"/>
      <c r="AK55" s="564"/>
      <c r="AL55" s="564"/>
      <c r="AM55" s="661">
        <f>'spliti-1 aplis'!AL55+'spliti-1 aplis'!AK55+'spliti-1 aplis'!AJ55+'spliti-1 aplis'!AI55+'spliti-1 aplis'!AH55+'spliti-1 aplis'!AG55+'spliti-1 aplis'!AF55+'spliti-1 aplis'!AE55+'spliti-1 aplis'!AD55+'spliti-1 aplis'!AC55+'spliti-1 aplis'!AB55+'spliti-1 aplis'!AA55+'spliti-1 aplis'!Z55+'spliti-1 aplis'!Y55+'spliti-1 aplis'!X55+'spliti-1 aplis'!W55+'spliti-1 aplis'!V55+'spliti-1 aplis'!U55+'spliti-1 aplis'!T55+'spliti-1 aplis'!S55+'spliti-1 aplis'!R55+'spliti-1 aplis'!Q55+'spliti-1 aplis'!P55+'spliti-1 aplis'!O55+'spliti-1 aplis'!N55+'spliti-1 aplis'!M55+'spliti-1 aplis'!L55+'spliti-1 aplis'!K55+'spliti-1 aplis'!J55+'spliti-1 aplis'!I55+'spliti-1 aplis'!H55+'spliti-1 aplis'!G55+'spliti-1 aplis'!F55+'spliti-1 aplis'!E55+'spliti-1 aplis'!D55+'spliti-1 aplis'!C55</f>
        <v>8</v>
      </c>
      <c r="AN55" s="662">
        <f>'spliti-1 aplis'!AM55*0.3</f>
        <v>2.4000000000000004</v>
      </c>
      <c r="AO55" s="772"/>
    </row>
    <row r="56" spans="1:41" ht="14.25" customHeight="1">
      <c r="A56" s="657" t="str">
        <f>Rezultati!A75</f>
        <v>VissParBoulingu.lv</v>
      </c>
      <c r="B56" s="658" t="str">
        <f>Rezultati!B75</f>
        <v>Ilmars Elijas</v>
      </c>
      <c r="C56" s="665"/>
      <c r="D56" s="564"/>
      <c r="E56" s="564"/>
      <c r="F56" s="562"/>
      <c r="G56" s="666"/>
      <c r="H56" s="564"/>
      <c r="I56" s="564"/>
      <c r="J56" s="564"/>
      <c r="K56" s="665"/>
      <c r="L56" s="564"/>
      <c r="M56" s="564"/>
      <c r="N56" s="562"/>
      <c r="O56" s="666"/>
      <c r="P56" s="564"/>
      <c r="Q56" s="564"/>
      <c r="R56" s="564"/>
      <c r="S56" s="665"/>
      <c r="T56" s="564"/>
      <c r="U56" s="564"/>
      <c r="V56" s="562"/>
      <c r="W56" s="666"/>
      <c r="X56" s="564"/>
      <c r="Y56" s="564"/>
      <c r="Z56" s="564"/>
      <c r="AA56" s="665"/>
      <c r="AB56" s="564"/>
      <c r="AC56" s="564"/>
      <c r="AD56" s="562"/>
      <c r="AE56" s="666"/>
      <c r="AF56" s="564"/>
      <c r="AG56" s="564"/>
      <c r="AH56" s="564"/>
      <c r="AI56" s="564"/>
      <c r="AJ56" s="564"/>
      <c r="AK56" s="564"/>
      <c r="AL56" s="564"/>
      <c r="AM56" s="661">
        <f>'spliti-1 aplis'!AL56+'spliti-1 aplis'!AK56+'spliti-1 aplis'!AJ56+'spliti-1 aplis'!AI56+'spliti-1 aplis'!AH56+'spliti-1 aplis'!AG56+'spliti-1 aplis'!AF56+'spliti-1 aplis'!AE56+'spliti-1 aplis'!AD56+'spliti-1 aplis'!AC56+'spliti-1 aplis'!AB56+'spliti-1 aplis'!AA56+'spliti-1 aplis'!Z56+'spliti-1 aplis'!Y56+'spliti-1 aplis'!X56+'spliti-1 aplis'!W56+'spliti-1 aplis'!V56+'spliti-1 aplis'!U56+'spliti-1 aplis'!T56+'spliti-1 aplis'!S56+'spliti-1 aplis'!R56+'spliti-1 aplis'!Q56+'spliti-1 aplis'!P56+'spliti-1 aplis'!O56+'spliti-1 aplis'!N56+'spliti-1 aplis'!M56+'spliti-1 aplis'!L56+'spliti-1 aplis'!K56+'spliti-1 aplis'!J56+'spliti-1 aplis'!I56+'spliti-1 aplis'!H56+'spliti-1 aplis'!G56+'spliti-1 aplis'!F56+'spliti-1 aplis'!E56+'spliti-1 aplis'!D56+'spliti-1 aplis'!C56</f>
        <v>0</v>
      </c>
      <c r="AN56" s="662">
        <f>'spliti-1 aplis'!AM56*0.3</f>
        <v>0</v>
      </c>
      <c r="AO56" s="772"/>
    </row>
    <row r="57" spans="1:41" ht="14.25" customHeight="1">
      <c r="A57" s="667" t="str">
        <f>Rezultati!A76</f>
        <v>VissParBoulingu.lv</v>
      </c>
      <c r="B57" s="668">
        <f>Rezultati!B76</f>
        <v>0</v>
      </c>
      <c r="C57" s="669"/>
      <c r="D57" s="571"/>
      <c r="E57" s="571"/>
      <c r="F57" s="569"/>
      <c r="G57" s="670"/>
      <c r="H57" s="571"/>
      <c r="I57" s="571"/>
      <c r="J57" s="571"/>
      <c r="K57" s="669"/>
      <c r="L57" s="571"/>
      <c r="M57" s="571"/>
      <c r="N57" s="569"/>
      <c r="O57" s="670"/>
      <c r="P57" s="571"/>
      <c r="Q57" s="571"/>
      <c r="R57" s="571"/>
      <c r="S57" s="669"/>
      <c r="T57" s="571"/>
      <c r="U57" s="571"/>
      <c r="V57" s="569"/>
      <c r="W57" s="670"/>
      <c r="X57" s="571"/>
      <c r="Y57" s="571"/>
      <c r="Z57" s="571"/>
      <c r="AA57" s="669"/>
      <c r="AB57" s="571"/>
      <c r="AC57" s="571"/>
      <c r="AD57" s="569"/>
      <c r="AE57" s="670"/>
      <c r="AF57" s="571"/>
      <c r="AG57" s="571"/>
      <c r="AH57" s="571"/>
      <c r="AI57" s="571"/>
      <c r="AJ57" s="571"/>
      <c r="AK57" s="571"/>
      <c r="AL57" s="571"/>
      <c r="AM57" s="671">
        <f>'spliti-1 aplis'!AL57+'spliti-1 aplis'!AK57+'spliti-1 aplis'!AJ57+'spliti-1 aplis'!AI57+'spliti-1 aplis'!AH57+'spliti-1 aplis'!AG57+'spliti-1 aplis'!AF57+'spliti-1 aplis'!AE57+'spliti-1 aplis'!AD57+'spliti-1 aplis'!AC57+'spliti-1 aplis'!AB57+'spliti-1 aplis'!AA57+'spliti-1 aplis'!Z57+'spliti-1 aplis'!Y57+'spliti-1 aplis'!X57+'spliti-1 aplis'!W57+'spliti-1 aplis'!V57+'spliti-1 aplis'!U57+'spliti-1 aplis'!T57+'spliti-1 aplis'!S57+'spliti-1 aplis'!R57+'spliti-1 aplis'!Q57+'spliti-1 aplis'!P57+'spliti-1 aplis'!O57+'spliti-1 aplis'!N57+'spliti-1 aplis'!M57+'spliti-1 aplis'!L57+'spliti-1 aplis'!K57+'spliti-1 aplis'!J57+'spliti-1 aplis'!I57+'spliti-1 aplis'!H57+'spliti-1 aplis'!G57+'spliti-1 aplis'!F57+'spliti-1 aplis'!E57+'spliti-1 aplis'!D57+'spliti-1 aplis'!C57</f>
        <v>0</v>
      </c>
      <c r="AN57" s="672">
        <f>'spliti-1 aplis'!AM57*0.3</f>
        <v>0</v>
      </c>
      <c r="AO57" s="772"/>
    </row>
    <row r="58" spans="1:45" ht="14.25" customHeight="1">
      <c r="A58" s="673" t="str">
        <f>Rezultati!A79</f>
        <v>JBP</v>
      </c>
      <c r="B58" s="674" t="str">
        <f>Rezultati!CD84</f>
        <v>Pieacinātajs spēlētājs</v>
      </c>
      <c r="C58" s="675">
        <v>1</v>
      </c>
      <c r="D58" s="581">
        <v>1</v>
      </c>
      <c r="E58" s="581">
        <v>2</v>
      </c>
      <c r="F58" s="586">
        <v>3</v>
      </c>
      <c r="G58" s="676">
        <v>1</v>
      </c>
      <c r="H58" s="581">
        <v>0</v>
      </c>
      <c r="I58" s="581">
        <v>3</v>
      </c>
      <c r="J58" s="581">
        <v>2</v>
      </c>
      <c r="K58" s="675"/>
      <c r="L58" s="581"/>
      <c r="M58" s="581"/>
      <c r="N58" s="586"/>
      <c r="O58" s="676"/>
      <c r="P58" s="581"/>
      <c r="Q58" s="581"/>
      <c r="R58" s="581"/>
      <c r="S58" s="675"/>
      <c r="T58" s="581"/>
      <c r="U58" s="581"/>
      <c r="V58" s="586"/>
      <c r="W58" s="676"/>
      <c r="X58" s="581"/>
      <c r="Y58" s="581"/>
      <c r="Z58" s="581"/>
      <c r="AA58" s="675"/>
      <c r="AB58" s="581"/>
      <c r="AC58" s="581"/>
      <c r="AD58" s="586"/>
      <c r="AE58" s="676"/>
      <c r="AF58" s="581"/>
      <c r="AG58" s="581"/>
      <c r="AH58" s="581"/>
      <c r="AI58" s="581"/>
      <c r="AJ58" s="581"/>
      <c r="AK58" s="581"/>
      <c r="AL58" s="581"/>
      <c r="AM58" s="677">
        <f>'spliti-1 aplis'!AL58+'spliti-1 aplis'!AK58+'spliti-1 aplis'!AJ58+'spliti-1 aplis'!AI58+'spliti-1 aplis'!AH58+'spliti-1 aplis'!AG58+'spliti-1 aplis'!AF58+'spliti-1 aplis'!AE58+'spliti-1 aplis'!AD58+'spliti-1 aplis'!AC58+'spliti-1 aplis'!AB58+'spliti-1 aplis'!AA58+'spliti-1 aplis'!Z58+'spliti-1 aplis'!Y58+'spliti-1 aplis'!X58+'spliti-1 aplis'!W58+'spliti-1 aplis'!V58+'spliti-1 aplis'!U58+'spliti-1 aplis'!T58+'spliti-1 aplis'!S58+'spliti-1 aplis'!R58+'spliti-1 aplis'!Q58+'spliti-1 aplis'!P58+'spliti-1 aplis'!O58+'spliti-1 aplis'!N58+'spliti-1 aplis'!M58+'spliti-1 aplis'!L58+'spliti-1 aplis'!K58+'spliti-1 aplis'!J58+'spliti-1 aplis'!I58+'spliti-1 aplis'!H58+'spliti-1 aplis'!G58+'spliti-1 aplis'!F58+'spliti-1 aplis'!E58+'spliti-1 aplis'!D58+'spliti-1 aplis'!C58</f>
        <v>13</v>
      </c>
      <c r="AN58" s="678">
        <f>'spliti-1 aplis'!AM58*0.3</f>
        <v>3.9000000000000004</v>
      </c>
      <c r="AO58" s="773">
        <f>'spliti-1 aplis'!AN62+'spliti-1 aplis'!AN61+'spliti-1 aplis'!AN60+'spliti-1 aplis'!AN59+'spliti-1 aplis'!AN58</f>
        <v>8.100000000000001</v>
      </c>
      <c r="AQ58" s="768" t="s">
        <v>22</v>
      </c>
      <c r="AR58" s="768"/>
      <c r="AS58" s="768"/>
    </row>
    <row r="59" spans="1:45" ht="14.25" customHeight="1">
      <c r="A59" s="673" t="str">
        <f>Rezultati!A80</f>
        <v>JBP</v>
      </c>
      <c r="B59" s="674" t="str">
        <f>Rezultati!B80</f>
        <v>Irina Bokuma</v>
      </c>
      <c r="C59" s="679">
        <v>1</v>
      </c>
      <c r="D59" s="626">
        <v>1</v>
      </c>
      <c r="E59" s="626">
        <v>1</v>
      </c>
      <c r="F59" s="624">
        <v>1</v>
      </c>
      <c r="G59" s="680">
        <v>0</v>
      </c>
      <c r="H59" s="626">
        <v>3</v>
      </c>
      <c r="I59" s="626">
        <v>1</v>
      </c>
      <c r="J59" s="626">
        <v>0</v>
      </c>
      <c r="K59" s="679"/>
      <c r="L59" s="626"/>
      <c r="M59" s="626"/>
      <c r="N59" s="624"/>
      <c r="O59" s="680"/>
      <c r="P59" s="626"/>
      <c r="Q59" s="626"/>
      <c r="R59" s="626"/>
      <c r="S59" s="679"/>
      <c r="T59" s="626"/>
      <c r="U59" s="626"/>
      <c r="V59" s="624"/>
      <c r="W59" s="680"/>
      <c r="X59" s="626"/>
      <c r="Y59" s="626"/>
      <c r="Z59" s="626"/>
      <c r="AA59" s="679"/>
      <c r="AB59" s="626"/>
      <c r="AC59" s="626"/>
      <c r="AD59" s="624"/>
      <c r="AE59" s="680"/>
      <c r="AF59" s="626"/>
      <c r="AG59" s="626"/>
      <c r="AH59" s="626"/>
      <c r="AI59" s="626"/>
      <c r="AJ59" s="626"/>
      <c r="AK59" s="626"/>
      <c r="AL59" s="626"/>
      <c r="AM59" s="677">
        <f>'spliti-1 aplis'!AL59+'spliti-1 aplis'!AK59+'spliti-1 aplis'!AJ59+'spliti-1 aplis'!AI59+'spliti-1 aplis'!AH59+'spliti-1 aplis'!AG59+'spliti-1 aplis'!AF59+'spliti-1 aplis'!AE59+'spliti-1 aplis'!AD59+'spliti-1 aplis'!AC59+'spliti-1 aplis'!AB59+'spliti-1 aplis'!AA59+'spliti-1 aplis'!Z59+'spliti-1 aplis'!Y59+'spliti-1 aplis'!X59+'spliti-1 aplis'!W59+'spliti-1 aplis'!V59+'spliti-1 aplis'!U59+'spliti-1 aplis'!T59+'spliti-1 aplis'!S59+'spliti-1 aplis'!R59+'spliti-1 aplis'!Q59+'spliti-1 aplis'!P59+'spliti-1 aplis'!O59+'spliti-1 aplis'!N59+'spliti-1 aplis'!M59+'spliti-1 aplis'!L59+'spliti-1 aplis'!K59+'spliti-1 aplis'!J59+'spliti-1 aplis'!I59+'spliti-1 aplis'!H59+'spliti-1 aplis'!G59+'spliti-1 aplis'!F59+'spliti-1 aplis'!E59+'spliti-1 aplis'!D59+'spliti-1 aplis'!C59</f>
        <v>8</v>
      </c>
      <c r="AN59" s="678">
        <f>'spliti-1 aplis'!AM59*0.3</f>
        <v>2.4000000000000004</v>
      </c>
      <c r="AO59" s="773"/>
      <c r="AQ59" s="768" t="s">
        <v>155</v>
      </c>
      <c r="AR59" s="768"/>
      <c r="AS59" s="768"/>
    </row>
    <row r="60" spans="1:45" ht="14.25" customHeight="1">
      <c r="A60" s="673" t="str">
        <f>Rezultati!A81</f>
        <v>JBP</v>
      </c>
      <c r="B60" s="674" t="str">
        <f>Rezultati!B81</f>
        <v>Jurijs Bokums</v>
      </c>
      <c r="C60" s="681">
        <v>0</v>
      </c>
      <c r="D60" s="603">
        <v>0</v>
      </c>
      <c r="E60" s="603">
        <v>3</v>
      </c>
      <c r="F60" s="605">
        <v>1</v>
      </c>
      <c r="G60" s="682">
        <v>0</v>
      </c>
      <c r="H60" s="603">
        <v>0</v>
      </c>
      <c r="I60" s="603">
        <v>2</v>
      </c>
      <c r="J60" s="603">
        <v>0</v>
      </c>
      <c r="K60" s="681"/>
      <c r="L60" s="603"/>
      <c r="M60" s="603"/>
      <c r="N60" s="605"/>
      <c r="O60" s="682"/>
      <c r="P60" s="603"/>
      <c r="Q60" s="603"/>
      <c r="R60" s="603"/>
      <c r="S60" s="681"/>
      <c r="T60" s="603"/>
      <c r="U60" s="603"/>
      <c r="V60" s="605"/>
      <c r="W60" s="682"/>
      <c r="X60" s="603"/>
      <c r="Y60" s="603"/>
      <c r="Z60" s="603"/>
      <c r="AA60" s="681"/>
      <c r="AB60" s="603"/>
      <c r="AC60" s="603"/>
      <c r="AD60" s="605"/>
      <c r="AE60" s="682"/>
      <c r="AF60" s="603"/>
      <c r="AG60" s="603"/>
      <c r="AH60" s="603"/>
      <c r="AI60" s="603"/>
      <c r="AJ60" s="603"/>
      <c r="AK60" s="603"/>
      <c r="AL60" s="603"/>
      <c r="AM60" s="677">
        <f>'spliti-1 aplis'!AL60+'spliti-1 aplis'!AK60+'spliti-1 aplis'!AJ60+'spliti-1 aplis'!AI60+'spliti-1 aplis'!AH60+'spliti-1 aplis'!AG60+'spliti-1 aplis'!AF60+'spliti-1 aplis'!AE60+'spliti-1 aplis'!AD60+'spliti-1 aplis'!AC60+'spliti-1 aplis'!AB60+'spliti-1 aplis'!AA60+'spliti-1 aplis'!Z60+'spliti-1 aplis'!Y60+'spliti-1 aplis'!X60+'spliti-1 aplis'!W60+'spliti-1 aplis'!V60+'spliti-1 aplis'!U60+'spliti-1 aplis'!T60+'spliti-1 aplis'!S60+'spliti-1 aplis'!R60+'spliti-1 aplis'!Q60+'spliti-1 aplis'!P60+'spliti-1 aplis'!O60+'spliti-1 aplis'!N60+'spliti-1 aplis'!M60+'spliti-1 aplis'!L60+'spliti-1 aplis'!K60+'spliti-1 aplis'!J60+'spliti-1 aplis'!I60+'spliti-1 aplis'!H60+'spliti-1 aplis'!G60+'spliti-1 aplis'!F60+'spliti-1 aplis'!E60+'spliti-1 aplis'!D60+'spliti-1 aplis'!C60</f>
        <v>6</v>
      </c>
      <c r="AN60" s="678">
        <f>'spliti-1 aplis'!AM60*0.3</f>
        <v>1.8000000000000003</v>
      </c>
      <c r="AO60" s="773"/>
      <c r="AQ60" s="768" t="s">
        <v>155</v>
      </c>
      <c r="AR60" s="768"/>
      <c r="AS60" s="768"/>
    </row>
    <row r="61" spans="1:45" ht="14.25" customHeight="1">
      <c r="A61" s="673" t="str">
        <f>Rezultati!A82</f>
        <v>JBP</v>
      </c>
      <c r="B61" s="674" t="str">
        <f>Rezultati!B82</f>
        <v>Kristaps Laucis</v>
      </c>
      <c r="C61" s="681"/>
      <c r="D61" s="603"/>
      <c r="E61" s="603"/>
      <c r="F61" s="605"/>
      <c r="G61" s="682"/>
      <c r="H61" s="603"/>
      <c r="I61" s="603"/>
      <c r="J61" s="603"/>
      <c r="K61" s="681"/>
      <c r="L61" s="603"/>
      <c r="M61" s="603"/>
      <c r="N61" s="605"/>
      <c r="O61" s="682"/>
      <c r="P61" s="603"/>
      <c r="Q61" s="603"/>
      <c r="R61" s="603"/>
      <c r="S61" s="681"/>
      <c r="T61" s="603"/>
      <c r="U61" s="603"/>
      <c r="V61" s="605"/>
      <c r="W61" s="682"/>
      <c r="X61" s="603"/>
      <c r="Y61" s="603"/>
      <c r="Z61" s="603"/>
      <c r="AA61" s="681"/>
      <c r="AB61" s="603"/>
      <c r="AC61" s="603"/>
      <c r="AD61" s="605"/>
      <c r="AE61" s="682"/>
      <c r="AF61" s="603"/>
      <c r="AG61" s="603"/>
      <c r="AH61" s="603"/>
      <c r="AI61" s="603"/>
      <c r="AJ61" s="603"/>
      <c r="AK61" s="603"/>
      <c r="AL61" s="603"/>
      <c r="AM61" s="677">
        <f>'spliti-1 aplis'!AL61+'spliti-1 aplis'!AK61+'spliti-1 aplis'!AJ61+'spliti-1 aplis'!AI61+'spliti-1 aplis'!AH61+'spliti-1 aplis'!AG61+'spliti-1 aplis'!AF61+'spliti-1 aplis'!AE61+'spliti-1 aplis'!AD61+'spliti-1 aplis'!AC61+'spliti-1 aplis'!AB61+'spliti-1 aplis'!AA61+'spliti-1 aplis'!Z61+'spliti-1 aplis'!Y61+'spliti-1 aplis'!X61+'spliti-1 aplis'!W61+'spliti-1 aplis'!V61+'spliti-1 aplis'!U61+'spliti-1 aplis'!T61+'spliti-1 aplis'!S61+'spliti-1 aplis'!R61+'spliti-1 aplis'!Q61+'spliti-1 aplis'!P61+'spliti-1 aplis'!O61+'spliti-1 aplis'!N61+'spliti-1 aplis'!M61+'spliti-1 aplis'!L61+'spliti-1 aplis'!K61+'spliti-1 aplis'!J61+'spliti-1 aplis'!I61+'spliti-1 aplis'!H61+'spliti-1 aplis'!G61+'spliti-1 aplis'!F61+'spliti-1 aplis'!E61+'spliti-1 aplis'!D61+'spliti-1 aplis'!C61</f>
        <v>0</v>
      </c>
      <c r="AN61" s="678">
        <f>'spliti-1 aplis'!AM61*0.3</f>
        <v>0</v>
      </c>
      <c r="AO61" s="773"/>
      <c r="AQ61" s="768" t="s">
        <v>155</v>
      </c>
      <c r="AR61" s="768"/>
      <c r="AS61" s="768"/>
    </row>
    <row r="62" spans="1:45" ht="14.25" customHeight="1">
      <c r="A62" s="683" t="str">
        <f>Rezultati!A83</f>
        <v>JBP</v>
      </c>
      <c r="B62" s="684" t="str">
        <f>Rezultati!B83</f>
        <v>Nikita Bobrovs</v>
      </c>
      <c r="C62" s="685"/>
      <c r="D62" s="611"/>
      <c r="E62" s="611"/>
      <c r="F62" s="616"/>
      <c r="G62" s="686"/>
      <c r="H62" s="611"/>
      <c r="I62" s="611"/>
      <c r="J62" s="611"/>
      <c r="K62" s="685"/>
      <c r="L62" s="611"/>
      <c r="M62" s="611"/>
      <c r="N62" s="616"/>
      <c r="O62" s="686"/>
      <c r="P62" s="611"/>
      <c r="Q62" s="611"/>
      <c r="R62" s="611"/>
      <c r="S62" s="685"/>
      <c r="T62" s="611"/>
      <c r="U62" s="611"/>
      <c r="V62" s="616"/>
      <c r="W62" s="686"/>
      <c r="X62" s="611"/>
      <c r="Y62" s="611"/>
      <c r="Z62" s="611"/>
      <c r="AA62" s="685"/>
      <c r="AB62" s="611"/>
      <c r="AC62" s="611"/>
      <c r="AD62" s="616"/>
      <c r="AE62" s="686"/>
      <c r="AF62" s="611"/>
      <c r="AG62" s="611"/>
      <c r="AH62" s="611"/>
      <c r="AI62" s="611"/>
      <c r="AJ62" s="611"/>
      <c r="AK62" s="611"/>
      <c r="AL62" s="611"/>
      <c r="AM62" s="687">
        <f>'spliti-1 aplis'!AL62+'spliti-1 aplis'!AK62+'spliti-1 aplis'!AJ62+'spliti-1 aplis'!AI62+'spliti-1 aplis'!AH62+'spliti-1 aplis'!AG62+'spliti-1 aplis'!AF62+'spliti-1 aplis'!AE62+'spliti-1 aplis'!AD62+'spliti-1 aplis'!AC62+'spliti-1 aplis'!AB62+'spliti-1 aplis'!AA62+'spliti-1 aplis'!Z62+'spliti-1 aplis'!Y62+'spliti-1 aplis'!X62+'spliti-1 aplis'!W62+'spliti-1 aplis'!V62+'spliti-1 aplis'!U62+'spliti-1 aplis'!T62+'spliti-1 aplis'!S62+'spliti-1 aplis'!R62+'spliti-1 aplis'!Q62+'spliti-1 aplis'!P62+'spliti-1 aplis'!O62+'spliti-1 aplis'!N62+'spliti-1 aplis'!M62+'spliti-1 aplis'!L62+'spliti-1 aplis'!K62+'spliti-1 aplis'!J62+'spliti-1 aplis'!I62+'spliti-1 aplis'!H62+'spliti-1 aplis'!G62+'spliti-1 aplis'!F62+'spliti-1 aplis'!E62+'spliti-1 aplis'!D62+'spliti-1 aplis'!C62</f>
        <v>0</v>
      </c>
      <c r="AN62" s="688">
        <f>'spliti-1 aplis'!AM62*0.3</f>
        <v>0</v>
      </c>
      <c r="AO62" s="773"/>
      <c r="AQ62" s="768" t="s">
        <v>155</v>
      </c>
      <c r="AR62" s="768"/>
      <c r="AS62" s="768"/>
    </row>
    <row r="63" spans="1:45" ht="14.25" customHeight="1">
      <c r="A63" s="689" t="str">
        <f>Rezultati!A86</f>
        <v>Wii sports resort</v>
      </c>
      <c r="B63" s="690">
        <f>Rezultati!B86</f>
        <v>0</v>
      </c>
      <c r="C63" s="663"/>
      <c r="D63" s="638"/>
      <c r="E63" s="638"/>
      <c r="F63" s="636"/>
      <c r="G63" s="664"/>
      <c r="H63" s="638"/>
      <c r="I63" s="638"/>
      <c r="J63" s="638"/>
      <c r="K63" s="663"/>
      <c r="L63" s="638"/>
      <c r="M63" s="638"/>
      <c r="N63" s="636"/>
      <c r="O63" s="664"/>
      <c r="P63" s="638"/>
      <c r="Q63" s="638"/>
      <c r="R63" s="638"/>
      <c r="S63" s="663"/>
      <c r="T63" s="638"/>
      <c r="U63" s="638"/>
      <c r="V63" s="636"/>
      <c r="W63" s="664"/>
      <c r="X63" s="638"/>
      <c r="Y63" s="638"/>
      <c r="Z63" s="638"/>
      <c r="AA63" s="663"/>
      <c r="AB63" s="638"/>
      <c r="AC63" s="638"/>
      <c r="AD63" s="636"/>
      <c r="AE63" s="664"/>
      <c r="AF63" s="638"/>
      <c r="AG63" s="638"/>
      <c r="AH63" s="638"/>
      <c r="AI63" s="638"/>
      <c r="AJ63" s="638"/>
      <c r="AK63" s="638"/>
      <c r="AL63" s="638"/>
      <c r="AM63" s="691">
        <f>'spliti-1 aplis'!AL63+'spliti-1 aplis'!AK63+'spliti-1 aplis'!AJ63+'spliti-1 aplis'!AI63+'spliti-1 aplis'!AH63+'spliti-1 aplis'!AG63+'spliti-1 aplis'!AF63+'spliti-1 aplis'!AE63+'spliti-1 aplis'!AD63+'spliti-1 aplis'!AC63+'spliti-1 aplis'!AB63+'spliti-1 aplis'!AA63+'spliti-1 aplis'!Z63+'spliti-1 aplis'!Y63+'spliti-1 aplis'!X63+'spliti-1 aplis'!W63+'spliti-1 aplis'!V63+'spliti-1 aplis'!U63+'spliti-1 aplis'!T63+'spliti-1 aplis'!S63+'spliti-1 aplis'!R63+'spliti-1 aplis'!Q63+'spliti-1 aplis'!P63+'spliti-1 aplis'!O63+'spliti-1 aplis'!N63+'spliti-1 aplis'!M63+'spliti-1 aplis'!L63+'spliti-1 aplis'!K63+'spliti-1 aplis'!J63+'spliti-1 aplis'!I63+'spliti-1 aplis'!H63+'spliti-1 aplis'!G63+'spliti-1 aplis'!F63+'spliti-1 aplis'!E63+'spliti-1 aplis'!D63+'spliti-1 aplis'!C63</f>
        <v>0</v>
      </c>
      <c r="AN63" s="692">
        <f>'spliti-1 aplis'!AM63*0.3</f>
        <v>0</v>
      </c>
      <c r="AO63" s="774">
        <f>'spliti-1 aplis'!AN63+'spliti-1 aplis'!AN64+'spliti-1 aplis'!AN65+'spliti-1 aplis'!AN66+'spliti-1 aplis'!AN68+AN67</f>
        <v>4.800000000000001</v>
      </c>
      <c r="AQ63" s="768" t="s">
        <v>156</v>
      </c>
      <c r="AR63" s="768"/>
      <c r="AS63" s="768"/>
    </row>
    <row r="64" spans="1:45" ht="14.25" customHeight="1">
      <c r="A64" s="657" t="str">
        <f>Rezultati!A87</f>
        <v>Wii sports resort</v>
      </c>
      <c r="B64" s="658">
        <f>Rezultati!B87</f>
        <v>0</v>
      </c>
      <c r="C64" s="663"/>
      <c r="D64" s="638"/>
      <c r="E64" s="638"/>
      <c r="F64" s="636"/>
      <c r="G64" s="664"/>
      <c r="H64" s="638"/>
      <c r="I64" s="638"/>
      <c r="J64" s="638"/>
      <c r="K64" s="663"/>
      <c r="L64" s="638"/>
      <c r="M64" s="638"/>
      <c r="N64" s="636"/>
      <c r="O64" s="664"/>
      <c r="P64" s="638"/>
      <c r="Q64" s="638"/>
      <c r="R64" s="638"/>
      <c r="S64" s="663"/>
      <c r="T64" s="638"/>
      <c r="U64" s="638"/>
      <c r="V64" s="636"/>
      <c r="W64" s="664"/>
      <c r="X64" s="638"/>
      <c r="Y64" s="638"/>
      <c r="Z64" s="638"/>
      <c r="AA64" s="663"/>
      <c r="AB64" s="638"/>
      <c r="AC64" s="638"/>
      <c r="AD64" s="636"/>
      <c r="AE64" s="664"/>
      <c r="AF64" s="638"/>
      <c r="AG64" s="638"/>
      <c r="AH64" s="638"/>
      <c r="AI64" s="638"/>
      <c r="AJ64" s="638"/>
      <c r="AK64" s="638"/>
      <c r="AL64" s="638"/>
      <c r="AM64" s="661">
        <f>'spliti-1 aplis'!AL64+'spliti-1 aplis'!AK64+'spliti-1 aplis'!AJ64+'spliti-1 aplis'!AI64+'spliti-1 aplis'!AH64+'spliti-1 aplis'!AG64+'spliti-1 aplis'!AF64+'spliti-1 aplis'!AE64+'spliti-1 aplis'!AD64+'spliti-1 aplis'!AC64+'spliti-1 aplis'!AB64+'spliti-1 aplis'!AA64+'spliti-1 aplis'!Z64+'spliti-1 aplis'!Y64+'spliti-1 aplis'!X64+'spliti-1 aplis'!W64+'spliti-1 aplis'!V64+'spliti-1 aplis'!U64+'spliti-1 aplis'!T64+'spliti-1 aplis'!S64+'spliti-1 aplis'!R64+'spliti-1 aplis'!Q64+'spliti-1 aplis'!P64+'spliti-1 aplis'!O64+'spliti-1 aplis'!N64+'spliti-1 aplis'!M64+'spliti-1 aplis'!L64+'spliti-1 aplis'!K64+'spliti-1 aplis'!J64+'spliti-1 aplis'!I64+'spliti-1 aplis'!H64+'spliti-1 aplis'!G64+'spliti-1 aplis'!F64+'spliti-1 aplis'!E64+'spliti-1 aplis'!D64+'spliti-1 aplis'!C64</f>
        <v>0</v>
      </c>
      <c r="AN64" s="662">
        <f>'spliti-1 aplis'!AM64*0.3</f>
        <v>0</v>
      </c>
      <c r="AO64" s="774"/>
      <c r="AQ64" s="768" t="s">
        <v>155</v>
      </c>
      <c r="AR64" s="768"/>
      <c r="AS64" s="768"/>
    </row>
    <row r="65" spans="1:45" ht="14.25" customHeight="1">
      <c r="A65" s="657" t="str">
        <f>Rezultati!A88</f>
        <v>Wii sports resort</v>
      </c>
      <c r="B65" s="658" t="str">
        <f>Rezultati!B88</f>
        <v>Raivis Tilga</v>
      </c>
      <c r="C65" s="665">
        <v>0</v>
      </c>
      <c r="D65" s="564">
        <v>0</v>
      </c>
      <c r="E65" s="564">
        <v>1</v>
      </c>
      <c r="F65" s="562">
        <v>0</v>
      </c>
      <c r="G65" s="666"/>
      <c r="H65" s="564"/>
      <c r="I65" s="564"/>
      <c r="J65" s="564"/>
      <c r="K65" s="665"/>
      <c r="L65" s="564"/>
      <c r="M65" s="564"/>
      <c r="N65" s="562"/>
      <c r="O65" s="666"/>
      <c r="P65" s="564"/>
      <c r="Q65" s="564"/>
      <c r="R65" s="564"/>
      <c r="S65" s="665"/>
      <c r="T65" s="564"/>
      <c r="U65" s="564"/>
      <c r="V65" s="562"/>
      <c r="W65" s="666"/>
      <c r="X65" s="564"/>
      <c r="Y65" s="564"/>
      <c r="Z65" s="564"/>
      <c r="AA65" s="665"/>
      <c r="AB65" s="564"/>
      <c r="AC65" s="564"/>
      <c r="AD65" s="562"/>
      <c r="AE65" s="666"/>
      <c r="AF65" s="564"/>
      <c r="AG65" s="564"/>
      <c r="AH65" s="564"/>
      <c r="AI65" s="564"/>
      <c r="AJ65" s="564"/>
      <c r="AK65" s="564"/>
      <c r="AL65" s="564"/>
      <c r="AM65" s="661">
        <f>'spliti-1 aplis'!AL65+'spliti-1 aplis'!AK65+'spliti-1 aplis'!AJ65+'spliti-1 aplis'!AI65+'spliti-1 aplis'!AH65+'spliti-1 aplis'!AG65+'spliti-1 aplis'!AF65+'spliti-1 aplis'!AE65+'spliti-1 aplis'!AD65+'spliti-1 aplis'!AC65+'spliti-1 aplis'!AB65+'spliti-1 aplis'!AA65+'spliti-1 aplis'!Z65+'spliti-1 aplis'!Y65+'spliti-1 aplis'!X65+'spliti-1 aplis'!W65+'spliti-1 aplis'!V65+'spliti-1 aplis'!U65+'spliti-1 aplis'!T65+'spliti-1 aplis'!S65+'spliti-1 aplis'!R65+'spliti-1 aplis'!Q65+'spliti-1 aplis'!P65+'spliti-1 aplis'!O65+'spliti-1 aplis'!N65+'spliti-1 aplis'!M65+'spliti-1 aplis'!L65+'spliti-1 aplis'!K65+'spliti-1 aplis'!J65+'spliti-1 aplis'!I65+'spliti-1 aplis'!H65+'spliti-1 aplis'!G65+'spliti-1 aplis'!F65+'spliti-1 aplis'!E65+'spliti-1 aplis'!D65+'spliti-1 aplis'!C65</f>
        <v>1</v>
      </c>
      <c r="AN65" s="662">
        <f>'spliti-1 aplis'!AM65*0.3</f>
        <v>0.30000000000000004</v>
      </c>
      <c r="AO65" s="774"/>
      <c r="AP65" s="606"/>
      <c r="AQ65" s="768" t="s">
        <v>155</v>
      </c>
      <c r="AR65" s="768"/>
      <c r="AS65" s="768"/>
    </row>
    <row r="66" spans="1:45" ht="14.25" customHeight="1">
      <c r="A66" s="657" t="str">
        <f>Rezultati!A89</f>
        <v>Wii sports resort</v>
      </c>
      <c r="B66" s="658" t="str">
        <f>Rezultati!B89</f>
        <v>Niks Mežiņš</v>
      </c>
      <c r="C66" s="665">
        <v>0</v>
      </c>
      <c r="D66" s="564">
        <v>0</v>
      </c>
      <c r="E66" s="564">
        <v>0</v>
      </c>
      <c r="F66" s="562">
        <v>1</v>
      </c>
      <c r="G66" s="666">
        <v>2</v>
      </c>
      <c r="H66" s="564">
        <v>0</v>
      </c>
      <c r="I66" s="564">
        <v>0</v>
      </c>
      <c r="J66" s="564">
        <v>0</v>
      </c>
      <c r="K66" s="665"/>
      <c r="L66" s="564"/>
      <c r="M66" s="564"/>
      <c r="N66" s="562"/>
      <c r="O66" s="666"/>
      <c r="P66" s="564"/>
      <c r="Q66" s="564"/>
      <c r="R66" s="564"/>
      <c r="S66" s="665"/>
      <c r="T66" s="564"/>
      <c r="U66" s="564"/>
      <c r="V66" s="562"/>
      <c r="W66" s="666"/>
      <c r="X66" s="564"/>
      <c r="Y66" s="564"/>
      <c r="Z66" s="564"/>
      <c r="AA66" s="665"/>
      <c r="AB66" s="564"/>
      <c r="AC66" s="564"/>
      <c r="AD66" s="562"/>
      <c r="AE66" s="666"/>
      <c r="AF66" s="564"/>
      <c r="AG66" s="564"/>
      <c r="AH66" s="564"/>
      <c r="AI66" s="564"/>
      <c r="AJ66" s="564"/>
      <c r="AK66" s="564"/>
      <c r="AL66" s="564"/>
      <c r="AM66" s="661">
        <f>'spliti-1 aplis'!AL66+'spliti-1 aplis'!AK66+'spliti-1 aplis'!AJ66+'spliti-1 aplis'!AI66+'spliti-1 aplis'!AH66+'spliti-1 aplis'!AG66+'spliti-1 aplis'!AF66+'spliti-1 aplis'!AE66+'spliti-1 aplis'!AD66+'spliti-1 aplis'!AC66+'spliti-1 aplis'!AB66+'spliti-1 aplis'!AA66+'spliti-1 aplis'!Z66+'spliti-1 aplis'!Y66+'spliti-1 aplis'!X66+'spliti-1 aplis'!W66+'spliti-1 aplis'!V66+'spliti-1 aplis'!U66+'spliti-1 aplis'!T66+'spliti-1 aplis'!S66+'spliti-1 aplis'!R66+'spliti-1 aplis'!Q66+'spliti-1 aplis'!P66+'spliti-1 aplis'!O66+'spliti-1 aplis'!N66+'spliti-1 aplis'!M66+'spliti-1 aplis'!L66+'spliti-1 aplis'!K66+'spliti-1 aplis'!J66+'spliti-1 aplis'!I66+'spliti-1 aplis'!H66+'spliti-1 aplis'!G66+'spliti-1 aplis'!F66+'spliti-1 aplis'!E66+'spliti-1 aplis'!D66+'spliti-1 aplis'!C66</f>
        <v>3</v>
      </c>
      <c r="AN66" s="662">
        <f>'spliti-1 aplis'!AM66*0.3</f>
        <v>0.9000000000000001</v>
      </c>
      <c r="AO66" s="774"/>
      <c r="AP66" s="606"/>
      <c r="AQ66" s="768" t="s">
        <v>155</v>
      </c>
      <c r="AR66" s="768"/>
      <c r="AS66" s="768"/>
    </row>
    <row r="67" spans="1:45" ht="14.25" customHeight="1">
      <c r="A67" s="657" t="str">
        <f>Rezultati!A90</f>
        <v>Wii sports resort</v>
      </c>
      <c r="B67" s="658" t="str">
        <f>Rezultati!B90</f>
        <v>Patriks Piternievs</v>
      </c>
      <c r="C67" s="693">
        <v>1</v>
      </c>
      <c r="D67" s="694">
        <v>2</v>
      </c>
      <c r="E67" s="694">
        <v>1</v>
      </c>
      <c r="F67" s="695">
        <v>0</v>
      </c>
      <c r="G67" s="696">
        <v>1</v>
      </c>
      <c r="H67" s="694">
        <v>1</v>
      </c>
      <c r="I67" s="694">
        <v>0</v>
      </c>
      <c r="J67" s="694">
        <v>0</v>
      </c>
      <c r="K67" s="693"/>
      <c r="L67" s="694"/>
      <c r="M67" s="694"/>
      <c r="N67" s="695"/>
      <c r="O67" s="696"/>
      <c r="P67" s="694"/>
      <c r="Q67" s="694"/>
      <c r="R67" s="694"/>
      <c r="S67" s="693"/>
      <c r="T67" s="694"/>
      <c r="U67" s="694"/>
      <c r="V67" s="695"/>
      <c r="W67" s="696"/>
      <c r="X67" s="694"/>
      <c r="Y67" s="694"/>
      <c r="Z67" s="694"/>
      <c r="AA67" s="693"/>
      <c r="AB67" s="694"/>
      <c r="AC67" s="694"/>
      <c r="AD67" s="695"/>
      <c r="AE67" s="696"/>
      <c r="AF67" s="694"/>
      <c r="AG67" s="694"/>
      <c r="AH67" s="694"/>
      <c r="AI67" s="694"/>
      <c r="AJ67" s="694"/>
      <c r="AK67" s="694"/>
      <c r="AL67" s="694"/>
      <c r="AM67" s="661">
        <f>'spliti-1 aplis'!AL67+'spliti-1 aplis'!AK67+'spliti-1 aplis'!AJ67+'spliti-1 aplis'!AI67+'spliti-1 aplis'!AH67+'spliti-1 aplis'!AG67+'spliti-1 aplis'!AF67+'spliti-1 aplis'!AE67+'spliti-1 aplis'!AD67+'spliti-1 aplis'!AC67+'spliti-1 aplis'!AB67+'spliti-1 aplis'!AA67+'spliti-1 aplis'!Z67+'spliti-1 aplis'!Y67+'spliti-1 aplis'!X67+'spliti-1 aplis'!W67+'spliti-1 aplis'!V67+'spliti-1 aplis'!U67+'spliti-1 aplis'!T67+'spliti-1 aplis'!S67+'spliti-1 aplis'!R67+'spliti-1 aplis'!Q67+'spliti-1 aplis'!P67+'spliti-1 aplis'!O67+'spliti-1 aplis'!N67+'spliti-1 aplis'!M67+'spliti-1 aplis'!L67+'spliti-1 aplis'!K67+'spliti-1 aplis'!J67+'spliti-1 aplis'!I67+'spliti-1 aplis'!H67+'spliti-1 aplis'!G67+'spliti-1 aplis'!F67+'spliti-1 aplis'!E67+'spliti-1 aplis'!D67+'spliti-1 aplis'!C67</f>
        <v>6</v>
      </c>
      <c r="AN67" s="662">
        <f>'spliti-1 aplis'!AM67*0.3</f>
        <v>1.8000000000000003</v>
      </c>
      <c r="AO67" s="774"/>
      <c r="AP67" s="606"/>
      <c r="AQ67" s="768"/>
      <c r="AR67" s="768"/>
      <c r="AS67" s="768"/>
    </row>
    <row r="68" spans="1:45" ht="14.25" customHeight="1">
      <c r="A68" s="697" t="str">
        <f>Rezultati!A91</f>
        <v>Wii sports resort</v>
      </c>
      <c r="B68" s="698" t="str">
        <f>Rezultati!B91</f>
        <v>Ričards Toms Zvilna</v>
      </c>
      <c r="C68" s="699">
        <v>0</v>
      </c>
      <c r="D68" s="700">
        <v>0</v>
      </c>
      <c r="E68" s="700">
        <v>2</v>
      </c>
      <c r="F68" s="701">
        <v>1</v>
      </c>
      <c r="G68" s="702">
        <v>2</v>
      </c>
      <c r="H68" s="700">
        <v>0</v>
      </c>
      <c r="I68" s="700">
        <v>1</v>
      </c>
      <c r="J68" s="700">
        <v>0</v>
      </c>
      <c r="K68" s="699"/>
      <c r="L68" s="700"/>
      <c r="M68" s="700"/>
      <c r="N68" s="701"/>
      <c r="O68" s="702"/>
      <c r="P68" s="700"/>
      <c r="Q68" s="700"/>
      <c r="R68" s="700"/>
      <c r="S68" s="699"/>
      <c r="T68" s="700"/>
      <c r="U68" s="700"/>
      <c r="V68" s="701"/>
      <c r="W68" s="702"/>
      <c r="X68" s="700"/>
      <c r="Y68" s="700"/>
      <c r="Z68" s="700"/>
      <c r="AA68" s="699"/>
      <c r="AB68" s="700"/>
      <c r="AC68" s="700"/>
      <c r="AD68" s="701"/>
      <c r="AE68" s="702"/>
      <c r="AF68" s="700"/>
      <c r="AG68" s="700"/>
      <c r="AH68" s="700"/>
      <c r="AI68" s="700"/>
      <c r="AJ68" s="700"/>
      <c r="AK68" s="700"/>
      <c r="AL68" s="700"/>
      <c r="AM68" s="703">
        <f>'spliti-1 aplis'!AL68+'spliti-1 aplis'!AK68+'spliti-1 aplis'!AJ68+'spliti-1 aplis'!AI68+'spliti-1 aplis'!AH68+'spliti-1 aplis'!AG68+'spliti-1 aplis'!AF68+'spliti-1 aplis'!AE68+'spliti-1 aplis'!AD68+'spliti-1 aplis'!AC68+'spliti-1 aplis'!AB68+'spliti-1 aplis'!AA68+'spliti-1 aplis'!Z68+'spliti-1 aplis'!Y68+'spliti-1 aplis'!X68+'spliti-1 aplis'!W68+'spliti-1 aplis'!V68+'spliti-1 aplis'!U68+'spliti-1 aplis'!T68+'spliti-1 aplis'!S68+'spliti-1 aplis'!R68+'spliti-1 aplis'!Q68+'spliti-1 aplis'!P68+'spliti-1 aplis'!O68+'spliti-1 aplis'!N68+'spliti-1 aplis'!M68+'spliti-1 aplis'!L68+'spliti-1 aplis'!K68+'spliti-1 aplis'!J68+'spliti-1 aplis'!I68+'spliti-1 aplis'!H68+'spliti-1 aplis'!G68+'spliti-1 aplis'!F68+'spliti-1 aplis'!E68+'spliti-1 aplis'!D68+'spliti-1 aplis'!C68</f>
        <v>6</v>
      </c>
      <c r="AN68" s="704">
        <f>'spliti-1 aplis'!AM68*0.3</f>
        <v>1.8000000000000003</v>
      </c>
      <c r="AO68" s="774"/>
      <c r="AP68" s="606"/>
      <c r="AQ68" s="768" t="s">
        <v>155</v>
      </c>
      <c r="AR68" s="768"/>
      <c r="AS68" s="768"/>
    </row>
    <row r="69" spans="1:45" ht="14.25" customHeight="1">
      <c r="A69" s="673" t="str">
        <f>Rezultati!A98</f>
        <v>Team Rocket</v>
      </c>
      <c r="B69" s="674" t="str">
        <f>Rezultati!B95</f>
        <v>Ivans Turbins</v>
      </c>
      <c r="C69" s="675">
        <v>1</v>
      </c>
      <c r="D69" s="581">
        <v>0</v>
      </c>
      <c r="E69" s="581">
        <v>0</v>
      </c>
      <c r="F69" s="586">
        <v>1</v>
      </c>
      <c r="G69" s="676">
        <v>2</v>
      </c>
      <c r="H69" s="581">
        <v>0</v>
      </c>
      <c r="I69" s="581">
        <v>1</v>
      </c>
      <c r="J69" s="581">
        <v>1</v>
      </c>
      <c r="K69" s="675"/>
      <c r="L69" s="581"/>
      <c r="M69" s="581"/>
      <c r="N69" s="586"/>
      <c r="O69" s="676"/>
      <c r="P69" s="581"/>
      <c r="Q69" s="581"/>
      <c r="R69" s="581"/>
      <c r="S69" s="675"/>
      <c r="T69" s="581"/>
      <c r="U69" s="581"/>
      <c r="V69" s="586"/>
      <c r="W69" s="676"/>
      <c r="X69" s="581"/>
      <c r="Y69" s="581"/>
      <c r="Z69" s="581"/>
      <c r="AA69" s="675"/>
      <c r="AB69" s="581"/>
      <c r="AC69" s="581"/>
      <c r="AD69" s="586"/>
      <c r="AE69" s="676"/>
      <c r="AF69" s="581"/>
      <c r="AG69" s="581"/>
      <c r="AH69" s="581"/>
      <c r="AI69" s="581"/>
      <c r="AJ69" s="581"/>
      <c r="AK69" s="581"/>
      <c r="AL69" s="581"/>
      <c r="AM69" s="677">
        <f>'spliti-1 aplis'!AL69+'spliti-1 aplis'!AK69+'spliti-1 aplis'!AJ69+'spliti-1 aplis'!AI69+'spliti-1 aplis'!AH69+'spliti-1 aplis'!AG69+'spliti-1 aplis'!AF69+'spliti-1 aplis'!AE69+'spliti-1 aplis'!AD69+'spliti-1 aplis'!AC69+'spliti-1 aplis'!AB69+'spliti-1 aplis'!AA69+'spliti-1 aplis'!Z69+'spliti-1 aplis'!Y69+'spliti-1 aplis'!X69+'spliti-1 aplis'!W69+'spliti-1 aplis'!V69+'spliti-1 aplis'!U69+'spliti-1 aplis'!T69+'spliti-1 aplis'!S69+'spliti-1 aplis'!R69+'spliti-1 aplis'!Q69+'spliti-1 aplis'!P69+'spliti-1 aplis'!O69+'spliti-1 aplis'!N69+'spliti-1 aplis'!M69+'spliti-1 aplis'!L69+'spliti-1 aplis'!K69+'spliti-1 aplis'!J69+'spliti-1 aplis'!I69+'spliti-1 aplis'!H69+'spliti-1 aplis'!G69+'spliti-1 aplis'!F69+'spliti-1 aplis'!E69+'spliti-1 aplis'!D69+'spliti-1 aplis'!C69</f>
        <v>6</v>
      </c>
      <c r="AN69" s="678">
        <f>'spliti-1 aplis'!AM69*0.3</f>
        <v>1.8000000000000003</v>
      </c>
      <c r="AO69" s="775">
        <f>AN69+AN70+AN71+AN72+AN73+AN74+AN75</f>
        <v>4.800000000000001</v>
      </c>
      <c r="AP69" s="606"/>
      <c r="AQ69" s="606"/>
      <c r="AR69" s="606"/>
      <c r="AS69" s="606"/>
    </row>
    <row r="70" spans="1:45" ht="14.25" customHeight="1">
      <c r="A70" s="673" t="str">
        <f>Rezultati!A94</f>
        <v>Team Rocket</v>
      </c>
      <c r="B70" s="674" t="str">
        <f>Rezultati!B94</f>
        <v>Ivars Priedītis</v>
      </c>
      <c r="C70" s="679"/>
      <c r="D70" s="626"/>
      <c r="E70" s="626"/>
      <c r="F70" s="624"/>
      <c r="G70" s="680"/>
      <c r="H70" s="626"/>
      <c r="I70" s="626"/>
      <c r="J70" s="626"/>
      <c r="K70" s="679"/>
      <c r="L70" s="626"/>
      <c r="M70" s="626"/>
      <c r="N70" s="624"/>
      <c r="O70" s="680"/>
      <c r="P70" s="626"/>
      <c r="Q70" s="626"/>
      <c r="R70" s="626"/>
      <c r="S70" s="679"/>
      <c r="T70" s="626"/>
      <c r="U70" s="626"/>
      <c r="V70" s="624"/>
      <c r="W70" s="680"/>
      <c r="X70" s="626"/>
      <c r="Y70" s="626"/>
      <c r="Z70" s="626"/>
      <c r="AA70" s="679"/>
      <c r="AB70" s="626"/>
      <c r="AC70" s="626"/>
      <c r="AD70" s="624"/>
      <c r="AE70" s="680"/>
      <c r="AF70" s="626"/>
      <c r="AG70" s="626"/>
      <c r="AH70" s="626"/>
      <c r="AI70" s="626"/>
      <c r="AJ70" s="626"/>
      <c r="AK70" s="626"/>
      <c r="AL70" s="626"/>
      <c r="AM70" s="677">
        <f>'spliti-1 aplis'!AL70+'spliti-1 aplis'!AK70+'spliti-1 aplis'!AJ70+'spliti-1 aplis'!AI70+'spliti-1 aplis'!AH70+'spliti-1 aplis'!AG70+'spliti-1 aplis'!AF70+'spliti-1 aplis'!AE70+'spliti-1 aplis'!AD70+'spliti-1 aplis'!AC70+'spliti-1 aplis'!AB70+'spliti-1 aplis'!AA70+'spliti-1 aplis'!Z70+'spliti-1 aplis'!Y70+'spliti-1 aplis'!X70+'spliti-1 aplis'!W70+'spliti-1 aplis'!V70+'spliti-1 aplis'!U70+'spliti-1 aplis'!T70+'spliti-1 aplis'!S70+'spliti-1 aplis'!R70+'spliti-1 aplis'!Q70+'spliti-1 aplis'!P70+'spliti-1 aplis'!O70+'spliti-1 aplis'!N70+'spliti-1 aplis'!M70+'spliti-1 aplis'!L70+'spliti-1 aplis'!K70+'spliti-1 aplis'!J70+'spliti-1 aplis'!I70+'spliti-1 aplis'!H70+'spliti-1 aplis'!G70+'spliti-1 aplis'!F70+'spliti-1 aplis'!E70+'spliti-1 aplis'!D70+'spliti-1 aplis'!C70</f>
        <v>0</v>
      </c>
      <c r="AN70" s="678">
        <f>'spliti-1 aplis'!AM70*0.3</f>
        <v>0</v>
      </c>
      <c r="AO70" s="775"/>
      <c r="AP70" s="606"/>
      <c r="AQ70" s="606"/>
      <c r="AR70" s="606"/>
      <c r="AS70" s="606"/>
    </row>
    <row r="71" spans="1:45" ht="14.25" customHeight="1">
      <c r="A71" s="673" t="str">
        <f>Rezultati!A95</f>
        <v>Team Rocket</v>
      </c>
      <c r="B71" s="674" t="str">
        <f>Rezultati!B98</f>
        <v>Pieaicinatajs spēlētājs</v>
      </c>
      <c r="C71" s="681"/>
      <c r="D71" s="603"/>
      <c r="E71" s="603"/>
      <c r="F71" s="605"/>
      <c r="G71" s="682">
        <v>0</v>
      </c>
      <c r="H71" s="603">
        <v>0</v>
      </c>
      <c r="I71" s="603">
        <v>1</v>
      </c>
      <c r="J71" s="603">
        <v>1</v>
      </c>
      <c r="K71" s="681"/>
      <c r="L71" s="603"/>
      <c r="M71" s="603"/>
      <c r="N71" s="605"/>
      <c r="O71" s="682"/>
      <c r="P71" s="603"/>
      <c r="Q71" s="603"/>
      <c r="R71" s="603"/>
      <c r="S71" s="681"/>
      <c r="T71" s="603"/>
      <c r="U71" s="603"/>
      <c r="V71" s="605"/>
      <c r="W71" s="682"/>
      <c r="X71" s="603"/>
      <c r="Y71" s="603"/>
      <c r="Z71" s="603"/>
      <c r="AA71" s="681"/>
      <c r="AB71" s="603"/>
      <c r="AC71" s="603"/>
      <c r="AD71" s="605"/>
      <c r="AE71" s="682"/>
      <c r="AF71" s="603"/>
      <c r="AG71" s="603"/>
      <c r="AH71" s="603"/>
      <c r="AI71" s="603"/>
      <c r="AJ71" s="603"/>
      <c r="AK71" s="603"/>
      <c r="AL71" s="603"/>
      <c r="AM71" s="677">
        <f>'spliti-1 aplis'!AL71+'spliti-1 aplis'!AK71+'spliti-1 aplis'!AJ71+'spliti-1 aplis'!AI71+'spliti-1 aplis'!AH71+'spliti-1 aplis'!AG71+'spliti-1 aplis'!AF71+'spliti-1 aplis'!AE71+'spliti-1 aplis'!AD71+'spliti-1 aplis'!AC71+'spliti-1 aplis'!AB71+'spliti-1 aplis'!AA71+'spliti-1 aplis'!Z71+'spliti-1 aplis'!Y71+'spliti-1 aplis'!X71+'spliti-1 aplis'!W71+'spliti-1 aplis'!V71+'spliti-1 aplis'!U71+'spliti-1 aplis'!T71+'spliti-1 aplis'!S71+'spliti-1 aplis'!R71+'spliti-1 aplis'!Q71+'spliti-1 aplis'!P71+'spliti-1 aplis'!O71+'spliti-1 aplis'!N71+'spliti-1 aplis'!M71+'spliti-1 aplis'!L71+'spliti-1 aplis'!K71+'spliti-1 aplis'!J71+'spliti-1 aplis'!I71+'spliti-1 aplis'!H71+'spliti-1 aplis'!G71+'spliti-1 aplis'!F71+'spliti-1 aplis'!E71+'spliti-1 aplis'!D71+'spliti-1 aplis'!C71</f>
        <v>2</v>
      </c>
      <c r="AN71" s="678">
        <f>'spliti-1 aplis'!AM71*0.3</f>
        <v>0.6000000000000001</v>
      </c>
      <c r="AO71" s="775"/>
      <c r="AP71" s="606"/>
      <c r="AQ71" s="606"/>
      <c r="AR71" s="606"/>
      <c r="AS71" s="606"/>
    </row>
    <row r="72" spans="1:45" ht="14.25" customHeight="1">
      <c r="A72" s="673" t="str">
        <f>Rezultati!A96</f>
        <v>Team Rocket</v>
      </c>
      <c r="B72" s="674" t="str">
        <f>Rezultati!B96</f>
        <v>Nikolajs Tkačenko</v>
      </c>
      <c r="C72" s="681"/>
      <c r="D72" s="603"/>
      <c r="E72" s="603"/>
      <c r="F72" s="605"/>
      <c r="G72" s="682"/>
      <c r="H72" s="603"/>
      <c r="I72" s="603"/>
      <c r="J72" s="603"/>
      <c r="K72" s="681"/>
      <c r="L72" s="603"/>
      <c r="M72" s="603"/>
      <c r="N72" s="605"/>
      <c r="O72" s="682"/>
      <c r="P72" s="603"/>
      <c r="Q72" s="603"/>
      <c r="R72" s="603"/>
      <c r="S72" s="681"/>
      <c r="T72" s="603"/>
      <c r="U72" s="603"/>
      <c r="V72" s="605"/>
      <c r="W72" s="682"/>
      <c r="X72" s="603"/>
      <c r="Y72" s="603"/>
      <c r="Z72" s="603"/>
      <c r="AA72" s="681"/>
      <c r="AB72" s="603"/>
      <c r="AC72" s="603"/>
      <c r="AD72" s="605"/>
      <c r="AE72" s="682"/>
      <c r="AF72" s="603"/>
      <c r="AG72" s="603"/>
      <c r="AH72" s="603"/>
      <c r="AI72" s="603"/>
      <c r="AJ72" s="603"/>
      <c r="AK72" s="603"/>
      <c r="AL72" s="603"/>
      <c r="AM72" s="677">
        <f>'spliti-1 aplis'!AL72+'spliti-1 aplis'!AK72+'spliti-1 aplis'!AJ72+'spliti-1 aplis'!AI72+'spliti-1 aplis'!AH72+'spliti-1 aplis'!AG72+'spliti-1 aplis'!AF72+'spliti-1 aplis'!AE72+'spliti-1 aplis'!AD72+'spliti-1 aplis'!AC72+'spliti-1 aplis'!AB72+'spliti-1 aplis'!AA72+'spliti-1 aplis'!Z72+'spliti-1 aplis'!Y72+'spliti-1 aplis'!X72+'spliti-1 aplis'!W72+'spliti-1 aplis'!V72+'spliti-1 aplis'!U72+'spliti-1 aplis'!T72+'spliti-1 aplis'!S72+'spliti-1 aplis'!R72+'spliti-1 aplis'!Q72+'spliti-1 aplis'!P72+'spliti-1 aplis'!O72+'spliti-1 aplis'!N72+'spliti-1 aplis'!M72+'spliti-1 aplis'!L72+'spliti-1 aplis'!K72+'spliti-1 aplis'!J72+'spliti-1 aplis'!I72+'spliti-1 aplis'!H72+'spliti-1 aplis'!G72+'spliti-1 aplis'!F72+'spliti-1 aplis'!E72+'spliti-1 aplis'!D72+'spliti-1 aplis'!C72</f>
        <v>0</v>
      </c>
      <c r="AN72" s="678">
        <f>'spliti-1 aplis'!AM72*0.3</f>
        <v>0</v>
      </c>
      <c r="AO72" s="775"/>
      <c r="AP72" s="606"/>
      <c r="AQ72" s="606"/>
      <c r="AR72" s="606"/>
      <c r="AS72" s="606"/>
    </row>
    <row r="73" spans="1:45" ht="14.25" customHeight="1">
      <c r="A73" s="673" t="str">
        <f>Rezultati!A99</f>
        <v>Team Rocket</v>
      </c>
      <c r="B73" s="674" t="str">
        <f>Rezultati!B99</f>
        <v>Iveta Jakušenoka</v>
      </c>
      <c r="C73" s="681">
        <v>2</v>
      </c>
      <c r="D73" s="603">
        <v>1</v>
      </c>
      <c r="E73" s="603">
        <v>0</v>
      </c>
      <c r="F73" s="605">
        <v>1</v>
      </c>
      <c r="G73" s="682">
        <v>2</v>
      </c>
      <c r="H73" s="603">
        <v>0</v>
      </c>
      <c r="I73" s="603">
        <v>2</v>
      </c>
      <c r="J73" s="603">
        <v>0</v>
      </c>
      <c r="K73" s="681"/>
      <c r="L73" s="603"/>
      <c r="M73" s="603"/>
      <c r="N73" s="605"/>
      <c r="O73" s="682"/>
      <c r="P73" s="603"/>
      <c r="Q73" s="603"/>
      <c r="R73" s="603"/>
      <c r="S73" s="681"/>
      <c r="T73" s="603"/>
      <c r="U73" s="603"/>
      <c r="V73" s="605"/>
      <c r="W73" s="682"/>
      <c r="X73" s="603"/>
      <c r="Y73" s="603"/>
      <c r="Z73" s="603"/>
      <c r="AA73" s="681"/>
      <c r="AB73" s="603"/>
      <c r="AC73" s="603"/>
      <c r="AD73" s="605"/>
      <c r="AE73" s="682"/>
      <c r="AF73" s="603"/>
      <c r="AG73" s="603"/>
      <c r="AH73" s="603"/>
      <c r="AI73" s="603"/>
      <c r="AJ73" s="603"/>
      <c r="AK73" s="603"/>
      <c r="AL73" s="603"/>
      <c r="AM73" s="677">
        <f>'spliti-1 aplis'!AL73+'spliti-1 aplis'!AK73+'spliti-1 aplis'!AJ73+'spliti-1 aplis'!AI73+'spliti-1 aplis'!AH73+'spliti-1 aplis'!AG73+'spliti-1 aplis'!AF73+'spliti-1 aplis'!AE73+'spliti-1 aplis'!AD73+'spliti-1 aplis'!AC73+'spliti-1 aplis'!AB73+'spliti-1 aplis'!AA73+'spliti-1 aplis'!Z73+'spliti-1 aplis'!Y73+'spliti-1 aplis'!X73+'spliti-1 aplis'!W73+'spliti-1 aplis'!V73+'spliti-1 aplis'!U73+'spliti-1 aplis'!T73+'spliti-1 aplis'!S73+'spliti-1 aplis'!R73+'spliti-1 aplis'!Q73+'spliti-1 aplis'!P73+'spliti-1 aplis'!O73+'spliti-1 aplis'!N73+'spliti-1 aplis'!M73+'spliti-1 aplis'!L73+'spliti-1 aplis'!K73+'spliti-1 aplis'!J73+'spliti-1 aplis'!I73+'spliti-1 aplis'!H73+'spliti-1 aplis'!G73+'spliti-1 aplis'!F73+'spliti-1 aplis'!E73+'spliti-1 aplis'!D73+'spliti-1 aplis'!C73</f>
        <v>8</v>
      </c>
      <c r="AN73" s="678">
        <f>'spliti-1 aplis'!AM73*0.3</f>
        <v>2.4000000000000004</v>
      </c>
      <c r="AO73" s="775"/>
      <c r="AP73" s="606"/>
      <c r="AQ73" s="606"/>
      <c r="AR73" s="606"/>
      <c r="AS73" s="606"/>
    </row>
    <row r="74" spans="1:45" ht="14.25" customHeight="1">
      <c r="A74" s="673" t="str">
        <f>Rezultati!A93</f>
        <v>Team Rocket</v>
      </c>
      <c r="B74" s="674" t="str">
        <f>Rezultati!B93</f>
        <v>Konstantīns Ļeonovs</v>
      </c>
      <c r="C74" s="681"/>
      <c r="D74" s="603"/>
      <c r="E74" s="603"/>
      <c r="F74" s="605"/>
      <c r="G74" s="682"/>
      <c r="H74" s="603"/>
      <c r="I74" s="603"/>
      <c r="J74" s="603"/>
      <c r="K74" s="681"/>
      <c r="L74" s="603"/>
      <c r="M74" s="603"/>
      <c r="N74" s="605"/>
      <c r="O74" s="682"/>
      <c r="P74" s="603"/>
      <c r="Q74" s="603"/>
      <c r="R74" s="603"/>
      <c r="S74" s="681"/>
      <c r="T74" s="603"/>
      <c r="U74" s="603"/>
      <c r="V74" s="605"/>
      <c r="W74" s="682"/>
      <c r="X74" s="603"/>
      <c r="Y74" s="603"/>
      <c r="Z74" s="603"/>
      <c r="AA74" s="681"/>
      <c r="AB74" s="603"/>
      <c r="AC74" s="603"/>
      <c r="AD74" s="605"/>
      <c r="AE74" s="682"/>
      <c r="AF74" s="603"/>
      <c r="AG74" s="603"/>
      <c r="AH74" s="603"/>
      <c r="AI74" s="603"/>
      <c r="AJ74" s="603"/>
      <c r="AK74" s="603"/>
      <c r="AL74" s="603"/>
      <c r="AM74" s="677">
        <f>'spliti-1 aplis'!AL74+'spliti-1 aplis'!AK74+'spliti-1 aplis'!AJ74+'spliti-1 aplis'!AI74+'spliti-1 aplis'!AH74+'spliti-1 aplis'!AG74+'spliti-1 aplis'!AF74+'spliti-1 aplis'!AE74+'spliti-1 aplis'!AD74+'spliti-1 aplis'!AC74+'spliti-1 aplis'!AB74+'spliti-1 aplis'!AA74+'spliti-1 aplis'!Z74+'spliti-1 aplis'!Y74+'spliti-1 aplis'!X74+'spliti-1 aplis'!W74+'spliti-1 aplis'!V74+'spliti-1 aplis'!U74+'spliti-1 aplis'!T74+'spliti-1 aplis'!S74+'spliti-1 aplis'!R74+'spliti-1 aplis'!Q74+'spliti-1 aplis'!P74+'spliti-1 aplis'!O74+'spliti-1 aplis'!N74+'spliti-1 aplis'!M74+'spliti-1 aplis'!L74+'spliti-1 aplis'!K74+'spliti-1 aplis'!J74+'spliti-1 aplis'!I74+'spliti-1 aplis'!H74+'spliti-1 aplis'!G74+'spliti-1 aplis'!F74+'spliti-1 aplis'!E74+'spliti-1 aplis'!D74+'spliti-1 aplis'!C74</f>
        <v>0</v>
      </c>
      <c r="AN74" s="678">
        <f>'spliti-1 aplis'!AM74*0.3</f>
        <v>0</v>
      </c>
      <c r="AO74" s="775"/>
      <c r="AP74" s="606"/>
      <c r="AQ74" s="606"/>
      <c r="AR74" s="606"/>
      <c r="AS74" s="606"/>
    </row>
    <row r="75" spans="1:45" ht="14.25" customHeight="1">
      <c r="A75" s="683" t="str">
        <f>Rezultati!A97</f>
        <v>Team Rocket</v>
      </c>
      <c r="B75" s="684" t="str">
        <f>Rezultati!B97</f>
        <v>Ilmars Elijas</v>
      </c>
      <c r="C75" s="685"/>
      <c r="D75" s="611"/>
      <c r="E75" s="611"/>
      <c r="F75" s="616"/>
      <c r="G75" s="686"/>
      <c r="H75" s="611"/>
      <c r="I75" s="611"/>
      <c r="J75" s="611"/>
      <c r="K75" s="685"/>
      <c r="L75" s="611"/>
      <c r="M75" s="611"/>
      <c r="N75" s="616"/>
      <c r="O75" s="686"/>
      <c r="P75" s="611"/>
      <c r="Q75" s="611"/>
      <c r="R75" s="611"/>
      <c r="S75" s="685"/>
      <c r="T75" s="611"/>
      <c r="U75" s="611"/>
      <c r="V75" s="616"/>
      <c r="W75" s="686"/>
      <c r="X75" s="611"/>
      <c r="Y75" s="611"/>
      <c r="Z75" s="611"/>
      <c r="AA75" s="685"/>
      <c r="AB75" s="611"/>
      <c r="AC75" s="611"/>
      <c r="AD75" s="616"/>
      <c r="AE75" s="686"/>
      <c r="AF75" s="611"/>
      <c r="AG75" s="611"/>
      <c r="AH75" s="611"/>
      <c r="AI75" s="611"/>
      <c r="AJ75" s="611"/>
      <c r="AK75" s="611"/>
      <c r="AL75" s="611"/>
      <c r="AM75" s="687">
        <f>'spliti-1 aplis'!AL75+'spliti-1 aplis'!AK75+'spliti-1 aplis'!AJ75+'spliti-1 aplis'!AI75+'spliti-1 aplis'!AH75+'spliti-1 aplis'!AG75+'spliti-1 aplis'!AF75+'spliti-1 aplis'!AE75+'spliti-1 aplis'!AD75+'spliti-1 aplis'!AC75+'spliti-1 aplis'!AB75+'spliti-1 aplis'!AA75+'spliti-1 aplis'!Z75+'spliti-1 aplis'!Y75+'spliti-1 aplis'!X75+'spliti-1 aplis'!W75+'spliti-1 aplis'!V75+'spliti-1 aplis'!U75+'spliti-1 aplis'!T75+'spliti-1 aplis'!S75+'spliti-1 aplis'!R75+'spliti-1 aplis'!Q75+'spliti-1 aplis'!P75+'spliti-1 aplis'!O75+'spliti-1 aplis'!N75+'spliti-1 aplis'!M75+'spliti-1 aplis'!L75+'spliti-1 aplis'!K75+'spliti-1 aplis'!J75+'spliti-1 aplis'!I75+'spliti-1 aplis'!H75+'spliti-1 aplis'!G75+'spliti-1 aplis'!F75+'spliti-1 aplis'!E75+'spliti-1 aplis'!D75+'spliti-1 aplis'!C75</f>
        <v>0</v>
      </c>
      <c r="AN75" s="688">
        <f>'spliti-1 aplis'!AM75*0.3</f>
        <v>0</v>
      </c>
      <c r="AO75" s="775"/>
      <c r="AP75" s="606"/>
      <c r="AQ75" s="606"/>
      <c r="AR75" s="606"/>
      <c r="AS75" s="606"/>
    </row>
    <row r="76" spans="1:45" ht="14.25" customHeight="1">
      <c r="A76" s="657" t="str">
        <f>Rezultati!A101</f>
        <v>Zaļie Pumpuri</v>
      </c>
      <c r="B76" s="658" t="str">
        <f>Rezultati!B101</f>
        <v>Iveta Lauciņa</v>
      </c>
      <c r="C76" s="659"/>
      <c r="D76" s="542"/>
      <c r="E76" s="542"/>
      <c r="F76" s="540"/>
      <c r="G76" s="660"/>
      <c r="H76" s="542"/>
      <c r="I76" s="542"/>
      <c r="J76" s="542"/>
      <c r="K76" s="659"/>
      <c r="L76" s="542"/>
      <c r="M76" s="542"/>
      <c r="N76" s="540"/>
      <c r="O76" s="660"/>
      <c r="P76" s="542"/>
      <c r="Q76" s="542"/>
      <c r="R76" s="542"/>
      <c r="S76" s="659"/>
      <c r="T76" s="542"/>
      <c r="U76" s="542"/>
      <c r="V76" s="540"/>
      <c r="W76" s="660"/>
      <c r="X76" s="542"/>
      <c r="Y76" s="542"/>
      <c r="Z76" s="542"/>
      <c r="AA76" s="659"/>
      <c r="AB76" s="542"/>
      <c r="AC76" s="542"/>
      <c r="AD76" s="540"/>
      <c r="AE76" s="660"/>
      <c r="AF76" s="542"/>
      <c r="AG76" s="542"/>
      <c r="AH76" s="542"/>
      <c r="AI76" s="542"/>
      <c r="AJ76" s="542"/>
      <c r="AK76" s="542"/>
      <c r="AL76" s="542"/>
      <c r="AM76" s="661">
        <f>'spliti-1 aplis'!AL76+'spliti-1 aplis'!AK76+'spliti-1 aplis'!AJ76+'spliti-1 aplis'!AI76+'spliti-1 aplis'!AH76+'spliti-1 aplis'!AG76+'spliti-1 aplis'!AF76+'spliti-1 aplis'!AE76+'spliti-1 aplis'!AD76+'spliti-1 aplis'!AC76+'spliti-1 aplis'!AB76+'spliti-1 aplis'!AA76+'spliti-1 aplis'!Z76+'spliti-1 aplis'!Y76+'spliti-1 aplis'!X76+'spliti-1 aplis'!W76+'spliti-1 aplis'!V76+'spliti-1 aplis'!U76+'spliti-1 aplis'!T76+'spliti-1 aplis'!S76+'spliti-1 aplis'!R76+'spliti-1 aplis'!Q76+'spliti-1 aplis'!P76+'spliti-1 aplis'!O76+'spliti-1 aplis'!N76+'spliti-1 aplis'!M76+'spliti-1 aplis'!L76+'spliti-1 aplis'!K76+'spliti-1 aplis'!J76+'spliti-1 aplis'!I76+'spliti-1 aplis'!H76+'spliti-1 aplis'!G76+'spliti-1 aplis'!F76+'spliti-1 aplis'!E76+'spliti-1 aplis'!D76+'spliti-1 aplis'!C76</f>
        <v>0</v>
      </c>
      <c r="AN76" s="662">
        <f>'spliti-1 aplis'!AM76*0.3</f>
        <v>0</v>
      </c>
      <c r="AO76" s="776">
        <f>AN76+AN77+AN78+AN79+AN80+AN81+AN82</f>
        <v>7.500000000000001</v>
      </c>
      <c r="AP76" s="606"/>
      <c r="AQ76" s="606"/>
      <c r="AR76" s="606"/>
      <c r="AS76" s="606"/>
    </row>
    <row r="77" spans="1:45" ht="14.25" customHeight="1">
      <c r="A77" s="657" t="str">
        <f>Rezultati!A102</f>
        <v>Zaļie Pumpuri</v>
      </c>
      <c r="B77" s="658" t="str">
        <f>Rezultati!B102</f>
        <v>Ainārs Sedlenieks</v>
      </c>
      <c r="C77" s="663">
        <v>0</v>
      </c>
      <c r="D77" s="638">
        <v>2</v>
      </c>
      <c r="E77" s="638">
        <v>1</v>
      </c>
      <c r="F77" s="636">
        <v>3</v>
      </c>
      <c r="G77" s="664">
        <v>0</v>
      </c>
      <c r="H77" s="638">
        <v>0</v>
      </c>
      <c r="I77" s="638">
        <v>0</v>
      </c>
      <c r="J77" s="638">
        <v>1</v>
      </c>
      <c r="K77" s="663"/>
      <c r="L77" s="638"/>
      <c r="M77" s="638"/>
      <c r="N77" s="636"/>
      <c r="O77" s="664"/>
      <c r="P77" s="638"/>
      <c r="Q77" s="638"/>
      <c r="R77" s="638"/>
      <c r="S77" s="663"/>
      <c r="T77" s="638"/>
      <c r="U77" s="638"/>
      <c r="V77" s="636"/>
      <c r="W77" s="664"/>
      <c r="X77" s="638"/>
      <c r="Y77" s="638"/>
      <c r="Z77" s="638"/>
      <c r="AA77" s="663"/>
      <c r="AB77" s="638"/>
      <c r="AC77" s="638"/>
      <c r="AD77" s="636"/>
      <c r="AE77" s="664"/>
      <c r="AF77" s="638"/>
      <c r="AG77" s="638"/>
      <c r="AH77" s="638"/>
      <c r="AI77" s="638"/>
      <c r="AJ77" s="638"/>
      <c r="AK77" s="638"/>
      <c r="AL77" s="638"/>
      <c r="AM77" s="661">
        <f>'spliti-1 aplis'!AL77+'spliti-1 aplis'!AK77+'spliti-1 aplis'!AJ77+'spliti-1 aplis'!AI77+'spliti-1 aplis'!AH77+'spliti-1 aplis'!AG77+'spliti-1 aplis'!AF77+'spliti-1 aplis'!AE77+'spliti-1 aplis'!AD77+'spliti-1 aplis'!AC77+'spliti-1 aplis'!AB77+'spliti-1 aplis'!AA77+'spliti-1 aplis'!Z77+'spliti-1 aplis'!Y77+'spliti-1 aplis'!X77+'spliti-1 aplis'!W77+'spliti-1 aplis'!V77+'spliti-1 aplis'!U77+'spliti-1 aplis'!T77+'spliti-1 aplis'!S77+'spliti-1 aplis'!R77+'spliti-1 aplis'!Q77+'spliti-1 aplis'!P77+'spliti-1 aplis'!O77+'spliti-1 aplis'!N77+'spliti-1 aplis'!M77+'spliti-1 aplis'!L77+'spliti-1 aplis'!K77+'spliti-1 aplis'!J77+'spliti-1 aplis'!I77+'spliti-1 aplis'!H77+'spliti-1 aplis'!G77+'spliti-1 aplis'!F77+'spliti-1 aplis'!E77+'spliti-1 aplis'!D77+'spliti-1 aplis'!C77</f>
        <v>7</v>
      </c>
      <c r="AN77" s="662">
        <f>'spliti-1 aplis'!AM77*0.3</f>
        <v>2.1000000000000005</v>
      </c>
      <c r="AO77" s="776"/>
      <c r="AP77" s="606"/>
      <c r="AQ77" s="606"/>
      <c r="AR77" s="606"/>
      <c r="AS77" s="606"/>
    </row>
    <row r="78" spans="1:45" ht="14.25" customHeight="1">
      <c r="A78" s="657" t="str">
        <f>Rezultati!A103</f>
        <v>Zaļie Pumpuri</v>
      </c>
      <c r="B78" s="658" t="str">
        <f>Rezultati!B103</f>
        <v>Guna Sedleniece</v>
      </c>
      <c r="C78" s="665">
        <v>1</v>
      </c>
      <c r="D78" s="564">
        <v>2</v>
      </c>
      <c r="E78" s="564">
        <v>1</v>
      </c>
      <c r="F78" s="562">
        <v>2</v>
      </c>
      <c r="G78" s="666">
        <v>2</v>
      </c>
      <c r="H78" s="564">
        <v>1</v>
      </c>
      <c r="I78" s="564">
        <v>0</v>
      </c>
      <c r="J78" s="564">
        <v>0</v>
      </c>
      <c r="K78" s="665"/>
      <c r="L78" s="564"/>
      <c r="M78" s="564"/>
      <c r="N78" s="562"/>
      <c r="O78" s="666"/>
      <c r="P78" s="564"/>
      <c r="Q78" s="564"/>
      <c r="R78" s="564"/>
      <c r="S78" s="665"/>
      <c r="T78" s="564"/>
      <c r="U78" s="564"/>
      <c r="V78" s="562"/>
      <c r="W78" s="666"/>
      <c r="X78" s="564"/>
      <c r="Y78" s="564"/>
      <c r="Z78" s="564"/>
      <c r="AA78" s="665"/>
      <c r="AB78" s="564"/>
      <c r="AC78" s="564"/>
      <c r="AD78" s="562"/>
      <c r="AE78" s="666"/>
      <c r="AF78" s="564"/>
      <c r="AG78" s="564"/>
      <c r="AH78" s="564"/>
      <c r="AI78" s="564"/>
      <c r="AJ78" s="564"/>
      <c r="AK78" s="564"/>
      <c r="AL78" s="564"/>
      <c r="AM78" s="661">
        <f>'spliti-1 aplis'!AL78+'spliti-1 aplis'!AK78+'spliti-1 aplis'!AJ78+'spliti-1 aplis'!AI78+'spliti-1 aplis'!AH78+'spliti-1 aplis'!AG78+'spliti-1 aplis'!AF78+'spliti-1 aplis'!AE78+'spliti-1 aplis'!AD78+'spliti-1 aplis'!AC78+'spliti-1 aplis'!AB78+'spliti-1 aplis'!AA78+'spliti-1 aplis'!Z78+'spliti-1 aplis'!Y78+'spliti-1 aplis'!X78+'spliti-1 aplis'!W78+'spliti-1 aplis'!V78+'spliti-1 aplis'!U78+'spliti-1 aplis'!T78+'spliti-1 aplis'!S78+'spliti-1 aplis'!R78+'spliti-1 aplis'!Q78+'spliti-1 aplis'!P78+'spliti-1 aplis'!O78+'spliti-1 aplis'!N78+'spliti-1 aplis'!M78+'spliti-1 aplis'!L78+'spliti-1 aplis'!K78+'spliti-1 aplis'!J78+'spliti-1 aplis'!I78+'spliti-1 aplis'!H78+'spliti-1 aplis'!G78+'spliti-1 aplis'!F78+'spliti-1 aplis'!E78+'spliti-1 aplis'!D78+'spliti-1 aplis'!C78</f>
        <v>9</v>
      </c>
      <c r="AN78" s="662">
        <f>'spliti-1 aplis'!AM78*0.3</f>
        <v>2.7</v>
      </c>
      <c r="AO78" s="776"/>
      <c r="AP78" s="606"/>
      <c r="AQ78" s="606"/>
      <c r="AR78" s="606"/>
      <c r="AS78" s="606"/>
    </row>
    <row r="79" spans="1:45" ht="14.25" customHeight="1">
      <c r="A79" s="657" t="str">
        <f>Rezultati!A104</f>
        <v>Zaļie Pumpuri</v>
      </c>
      <c r="B79" s="658" t="str">
        <f>Rezultati!B104</f>
        <v>Gustavs Jaunzemis</v>
      </c>
      <c r="C79" s="665"/>
      <c r="D79" s="564"/>
      <c r="E79" s="564"/>
      <c r="F79" s="562"/>
      <c r="G79" s="666"/>
      <c r="H79" s="564"/>
      <c r="I79" s="564"/>
      <c r="J79" s="564"/>
      <c r="K79" s="665"/>
      <c r="L79" s="564"/>
      <c r="M79" s="564"/>
      <c r="N79" s="562"/>
      <c r="O79" s="666"/>
      <c r="P79" s="564"/>
      <c r="Q79" s="564"/>
      <c r="R79" s="564"/>
      <c r="S79" s="665"/>
      <c r="T79" s="564"/>
      <c r="U79" s="564"/>
      <c r="V79" s="562"/>
      <c r="W79" s="666"/>
      <c r="X79" s="564"/>
      <c r="Y79" s="564"/>
      <c r="Z79" s="564"/>
      <c r="AA79" s="665"/>
      <c r="AB79" s="564"/>
      <c r="AC79" s="564"/>
      <c r="AD79" s="562"/>
      <c r="AE79" s="666"/>
      <c r="AF79" s="564"/>
      <c r="AG79" s="564"/>
      <c r="AH79" s="564"/>
      <c r="AI79" s="564"/>
      <c r="AJ79" s="564"/>
      <c r="AK79" s="564"/>
      <c r="AL79" s="564"/>
      <c r="AM79" s="661">
        <f>'spliti-1 aplis'!AL79+'spliti-1 aplis'!AK79+'spliti-1 aplis'!AJ79+'spliti-1 aplis'!AI79+'spliti-1 aplis'!AH79+'spliti-1 aplis'!AG79+'spliti-1 aplis'!AF79+'spliti-1 aplis'!AE79+'spliti-1 aplis'!AD79+'spliti-1 aplis'!AC79+'spliti-1 aplis'!AB79+'spliti-1 aplis'!AA79+'spliti-1 aplis'!Z79+'spliti-1 aplis'!Y79+'spliti-1 aplis'!X79+'spliti-1 aplis'!W79+'spliti-1 aplis'!V79+'spliti-1 aplis'!U79+'spliti-1 aplis'!T79+'spliti-1 aplis'!S79+'spliti-1 aplis'!R79+'spliti-1 aplis'!Q79+'spliti-1 aplis'!P79+'spliti-1 aplis'!O79+'spliti-1 aplis'!N79+'spliti-1 aplis'!M79+'spliti-1 aplis'!L79+'spliti-1 aplis'!K79+'spliti-1 aplis'!J79+'spliti-1 aplis'!I79+'spliti-1 aplis'!H79+'spliti-1 aplis'!G79+'spliti-1 aplis'!F79+'spliti-1 aplis'!E79+'spliti-1 aplis'!D79+'spliti-1 aplis'!C79</f>
        <v>0</v>
      </c>
      <c r="AN79" s="662">
        <f>'spliti-1 aplis'!AM79*0.3</f>
        <v>0</v>
      </c>
      <c r="AO79" s="776"/>
      <c r="AP79" s="606"/>
      <c r="AQ79" s="606"/>
      <c r="AR79" s="606"/>
      <c r="AS79" s="606"/>
    </row>
    <row r="80" spans="1:45" ht="14.25" customHeight="1">
      <c r="A80" s="657" t="str">
        <f>Rezultati!A105</f>
        <v>Zaļie Pumpuri</v>
      </c>
      <c r="B80" s="658" t="str">
        <f>Rezultati!B105</f>
        <v>Indra Segliņa</v>
      </c>
      <c r="C80" s="699">
        <v>0</v>
      </c>
      <c r="D80" s="700">
        <v>1</v>
      </c>
      <c r="E80" s="700">
        <v>1</v>
      </c>
      <c r="F80" s="701">
        <v>1</v>
      </c>
      <c r="G80" s="702">
        <v>2</v>
      </c>
      <c r="H80" s="700">
        <v>2</v>
      </c>
      <c r="I80" s="700">
        <v>1</v>
      </c>
      <c r="J80" s="700">
        <v>1</v>
      </c>
      <c r="K80" s="699"/>
      <c r="L80" s="700"/>
      <c r="M80" s="700"/>
      <c r="N80" s="701"/>
      <c r="O80" s="702"/>
      <c r="P80" s="700"/>
      <c r="Q80" s="700"/>
      <c r="R80" s="700"/>
      <c r="S80" s="699"/>
      <c r="T80" s="700"/>
      <c r="U80" s="700"/>
      <c r="V80" s="701"/>
      <c r="W80" s="702"/>
      <c r="X80" s="700"/>
      <c r="Y80" s="700"/>
      <c r="Z80" s="700"/>
      <c r="AA80" s="699"/>
      <c r="AB80" s="700"/>
      <c r="AC80" s="700"/>
      <c r="AD80" s="701"/>
      <c r="AE80" s="702"/>
      <c r="AF80" s="700"/>
      <c r="AG80" s="700"/>
      <c r="AH80" s="700"/>
      <c r="AI80" s="700"/>
      <c r="AJ80" s="700"/>
      <c r="AK80" s="700"/>
      <c r="AL80" s="700"/>
      <c r="AM80" s="661">
        <f>'spliti-1 aplis'!AL80+'spliti-1 aplis'!AK80+'spliti-1 aplis'!AJ80+'spliti-1 aplis'!AI80+'spliti-1 aplis'!AH80+'spliti-1 aplis'!AG80+'spliti-1 aplis'!AF80+'spliti-1 aplis'!AE80+'spliti-1 aplis'!AD80+'spliti-1 aplis'!AC80+'spliti-1 aplis'!AB80+'spliti-1 aplis'!AA80+'spliti-1 aplis'!Z80+'spliti-1 aplis'!Y80+'spliti-1 aplis'!X80+'spliti-1 aplis'!W80+'spliti-1 aplis'!V80+'spliti-1 aplis'!U80+'spliti-1 aplis'!T80+'spliti-1 aplis'!S80+'spliti-1 aplis'!R80+'spliti-1 aplis'!Q80+'spliti-1 aplis'!P80+'spliti-1 aplis'!O80+'spliti-1 aplis'!N80+'spliti-1 aplis'!M80+'spliti-1 aplis'!L80+'spliti-1 aplis'!K80+'spliti-1 aplis'!J80+'spliti-1 aplis'!I80+'spliti-1 aplis'!H80+'spliti-1 aplis'!G80+'spliti-1 aplis'!F80+'spliti-1 aplis'!E80+'spliti-1 aplis'!D80+'spliti-1 aplis'!C80</f>
        <v>9</v>
      </c>
      <c r="AN80" s="662">
        <f>'spliti-1 aplis'!AM80*0.3</f>
        <v>2.7</v>
      </c>
      <c r="AO80" s="776"/>
      <c r="AP80" s="606"/>
      <c r="AQ80" s="606"/>
      <c r="AR80" s="606"/>
      <c r="AS80" s="606"/>
    </row>
    <row r="81" spans="1:45" ht="14.25" customHeight="1">
      <c r="A81" s="657" t="str">
        <f>Rezultati!A106</f>
        <v>Zaļie Pumpuri</v>
      </c>
      <c r="B81" s="658" t="str">
        <f>Rezultati!B106</f>
        <v>Pieacinātajs spēlētājs</v>
      </c>
      <c r="C81" s="699"/>
      <c r="D81" s="700"/>
      <c r="E81" s="700"/>
      <c r="F81" s="701"/>
      <c r="G81" s="702"/>
      <c r="H81" s="700"/>
      <c r="I81" s="700"/>
      <c r="J81" s="700"/>
      <c r="K81" s="699"/>
      <c r="L81" s="700"/>
      <c r="M81" s="700"/>
      <c r="N81" s="701"/>
      <c r="O81" s="702"/>
      <c r="P81" s="700"/>
      <c r="Q81" s="700"/>
      <c r="R81" s="700"/>
      <c r="S81" s="699"/>
      <c r="T81" s="700"/>
      <c r="U81" s="700"/>
      <c r="V81" s="701"/>
      <c r="W81" s="702"/>
      <c r="X81" s="700"/>
      <c r="Y81" s="700"/>
      <c r="Z81" s="700"/>
      <c r="AA81" s="699"/>
      <c r="AB81" s="700"/>
      <c r="AC81" s="700"/>
      <c r="AD81" s="701"/>
      <c r="AE81" s="702"/>
      <c r="AF81" s="700"/>
      <c r="AG81" s="700"/>
      <c r="AH81" s="700"/>
      <c r="AI81" s="700"/>
      <c r="AJ81" s="700"/>
      <c r="AK81" s="700"/>
      <c r="AL81" s="700"/>
      <c r="AM81" s="661">
        <f>'spliti-1 aplis'!AL81+'spliti-1 aplis'!AK81+'spliti-1 aplis'!AJ81+'spliti-1 aplis'!AI81+'spliti-1 aplis'!AH81+'spliti-1 aplis'!AG81+'spliti-1 aplis'!AF81+'spliti-1 aplis'!AE81+'spliti-1 aplis'!AD81+'spliti-1 aplis'!AC81+'spliti-1 aplis'!AB81+'spliti-1 aplis'!AA81+'spliti-1 aplis'!Z81+'spliti-1 aplis'!Y81+'spliti-1 aplis'!X81+'spliti-1 aplis'!W81+'spliti-1 aplis'!V81+'spliti-1 aplis'!U81+'spliti-1 aplis'!T81+'spliti-1 aplis'!S81+'spliti-1 aplis'!R81+'spliti-1 aplis'!Q81+'spliti-1 aplis'!P81+'spliti-1 aplis'!O81+'spliti-1 aplis'!N81+'spliti-1 aplis'!M81+'spliti-1 aplis'!L81+'spliti-1 aplis'!K81+'spliti-1 aplis'!J81+'spliti-1 aplis'!I81+'spliti-1 aplis'!H81+'spliti-1 aplis'!G81+'spliti-1 aplis'!F81+'spliti-1 aplis'!E81+'spliti-1 aplis'!D81+'spliti-1 aplis'!C81</f>
        <v>0</v>
      </c>
      <c r="AN81" s="662">
        <f>'spliti-1 aplis'!AM81*0.3</f>
        <v>0</v>
      </c>
      <c r="AO81" s="776"/>
      <c r="AP81" s="606"/>
      <c r="AQ81" s="606"/>
      <c r="AR81" s="606"/>
      <c r="AS81" s="606"/>
    </row>
    <row r="82" spans="1:45" ht="14.25" customHeight="1">
      <c r="A82" s="667" t="str">
        <f>Rezultati!A107</f>
        <v>Zaļie Pumpuri</v>
      </c>
      <c r="B82" s="668" t="str">
        <f>Rezultati!B107</f>
        <v>aklais rezultāts</v>
      </c>
      <c r="C82" s="705"/>
      <c r="D82" s="706"/>
      <c r="E82" s="706"/>
      <c r="F82" s="707"/>
      <c r="G82" s="708"/>
      <c r="H82" s="706"/>
      <c r="I82" s="706"/>
      <c r="J82" s="706"/>
      <c r="K82" s="705"/>
      <c r="L82" s="706"/>
      <c r="M82" s="706"/>
      <c r="N82" s="707"/>
      <c r="O82" s="708"/>
      <c r="P82" s="706"/>
      <c r="Q82" s="706"/>
      <c r="R82" s="706"/>
      <c r="S82" s="705"/>
      <c r="T82" s="706"/>
      <c r="U82" s="706"/>
      <c r="V82" s="707"/>
      <c r="W82" s="708"/>
      <c r="X82" s="706"/>
      <c r="Y82" s="706"/>
      <c r="Z82" s="706"/>
      <c r="AA82" s="705"/>
      <c r="AB82" s="706"/>
      <c r="AC82" s="706"/>
      <c r="AD82" s="707"/>
      <c r="AE82" s="708"/>
      <c r="AF82" s="706"/>
      <c r="AG82" s="706"/>
      <c r="AH82" s="706"/>
      <c r="AI82" s="706"/>
      <c r="AJ82" s="706"/>
      <c r="AK82" s="706"/>
      <c r="AL82" s="706"/>
      <c r="AM82" s="671">
        <f>'spliti-1 aplis'!AL82+'spliti-1 aplis'!AK82+'spliti-1 aplis'!AJ82+'spliti-1 aplis'!AI82+'spliti-1 aplis'!AH82+'spliti-1 aplis'!AG82+'spliti-1 aplis'!AF82+'spliti-1 aplis'!AE82+'spliti-1 aplis'!AD82+'spliti-1 aplis'!AC82+'spliti-1 aplis'!AB82+'spliti-1 aplis'!AA82+'spliti-1 aplis'!Z82+'spliti-1 aplis'!Y82+'spliti-1 aplis'!X82+'spliti-1 aplis'!W82+'spliti-1 aplis'!V82+'spliti-1 aplis'!U82+'spliti-1 aplis'!T82+'spliti-1 aplis'!S82+'spliti-1 aplis'!R82+'spliti-1 aplis'!Q82+'spliti-1 aplis'!P82+'spliti-1 aplis'!O82+'spliti-1 aplis'!N82+'spliti-1 aplis'!M82+'spliti-1 aplis'!L82+'spliti-1 aplis'!K82+'spliti-1 aplis'!J82+'spliti-1 aplis'!I82+'spliti-1 aplis'!H82+'spliti-1 aplis'!G82+'spliti-1 aplis'!F82+'spliti-1 aplis'!E82+'spliti-1 aplis'!D82+'spliti-1 aplis'!C82</f>
        <v>0</v>
      </c>
      <c r="AN82" s="672">
        <f>'spliti-1 aplis'!AM82*0.3</f>
        <v>0</v>
      </c>
      <c r="AO82" s="776"/>
      <c r="AP82" s="606"/>
      <c r="AQ82" s="606"/>
      <c r="AR82" s="606"/>
      <c r="AS82" s="606"/>
    </row>
    <row r="83" spans="1:45" ht="14.25" customHeight="1">
      <c r="A83" s="709" t="str">
        <f>Rezultati!A108</f>
        <v>RTU</v>
      </c>
      <c r="B83" s="710" t="str">
        <f>Rezultati!B108</f>
        <v>Gunita Vasiļevska</v>
      </c>
      <c r="C83" s="679">
        <v>2</v>
      </c>
      <c r="D83" s="626">
        <v>0</v>
      </c>
      <c r="E83" s="626">
        <v>2</v>
      </c>
      <c r="F83" s="624">
        <v>0</v>
      </c>
      <c r="G83" s="766"/>
      <c r="H83" s="766"/>
      <c r="I83" s="766"/>
      <c r="J83" s="766"/>
      <c r="K83" s="679"/>
      <c r="L83" s="626"/>
      <c r="M83" s="626"/>
      <c r="N83" s="624"/>
      <c r="O83" s="680"/>
      <c r="P83" s="626"/>
      <c r="Q83" s="626"/>
      <c r="R83" s="626"/>
      <c r="S83" s="679"/>
      <c r="T83" s="626"/>
      <c r="U83" s="626"/>
      <c r="V83" s="624"/>
      <c r="W83" s="680"/>
      <c r="X83" s="626"/>
      <c r="Y83" s="626"/>
      <c r="Z83" s="626"/>
      <c r="AA83" s="679"/>
      <c r="AB83" s="626"/>
      <c r="AC83" s="626"/>
      <c r="AD83" s="624"/>
      <c r="AE83" s="680"/>
      <c r="AF83" s="626"/>
      <c r="AG83" s="626"/>
      <c r="AH83" s="626"/>
      <c r="AI83" s="626"/>
      <c r="AJ83" s="626"/>
      <c r="AK83" s="626"/>
      <c r="AL83" s="626"/>
      <c r="AM83" s="711">
        <f>'spliti-1 aplis'!AL83+'spliti-1 aplis'!AK83+'spliti-1 aplis'!AJ83+'spliti-1 aplis'!AI83+'spliti-1 aplis'!AH83+'spliti-1 aplis'!AG83+'spliti-1 aplis'!AF83+'spliti-1 aplis'!AE83+'spliti-1 aplis'!AD83+'spliti-1 aplis'!AC83+'spliti-1 aplis'!AB83+'spliti-1 aplis'!AA83+'spliti-1 aplis'!Z83+'spliti-1 aplis'!Y83+'spliti-1 aplis'!X83+'spliti-1 aplis'!W83+'spliti-1 aplis'!V83+'spliti-1 aplis'!U83+'spliti-1 aplis'!T83+'spliti-1 aplis'!S83+'spliti-1 aplis'!R83+'spliti-1 aplis'!Q83+'spliti-1 aplis'!P83+'spliti-1 aplis'!O83+'spliti-1 aplis'!N83+'spliti-1 aplis'!M83+'spliti-1 aplis'!L83+'spliti-1 aplis'!K83+'spliti-1 aplis'!J83+'spliti-1 aplis'!I83+'spliti-1 aplis'!H83+'spliti-1 aplis'!G83+'spliti-1 aplis'!F83+'spliti-1 aplis'!E83+'spliti-1 aplis'!D83+'spliti-1 aplis'!C83</f>
        <v>4</v>
      </c>
      <c r="AN83" s="712">
        <f>'spliti-1 aplis'!AM83*0.3</f>
        <v>1.2000000000000002</v>
      </c>
      <c r="AO83" s="777">
        <f>'spliti-1 aplis'!AN83+'spliti-1 aplis'!AN84+'spliti-1 aplis'!AN85+'spliti-1 aplis'!AN86+'spliti-1 aplis'!AN87</f>
        <v>4.2</v>
      </c>
      <c r="AP83" s="606"/>
      <c r="AQ83" s="606"/>
      <c r="AR83" s="606"/>
      <c r="AS83" s="606"/>
    </row>
    <row r="84" spans="1:45" ht="14.25" customHeight="1">
      <c r="A84" s="673" t="str">
        <f>Rezultati!A109</f>
        <v>RTU</v>
      </c>
      <c r="B84" s="674" t="str">
        <f>Rezultati!B109</f>
        <v>Māris Umbraško</v>
      </c>
      <c r="C84" s="681">
        <v>1</v>
      </c>
      <c r="D84" s="603">
        <v>1</v>
      </c>
      <c r="E84" s="603">
        <v>0</v>
      </c>
      <c r="F84" s="605">
        <v>3</v>
      </c>
      <c r="G84" s="766"/>
      <c r="H84" s="766"/>
      <c r="I84" s="766"/>
      <c r="J84" s="766"/>
      <c r="K84" s="681"/>
      <c r="L84" s="603"/>
      <c r="M84" s="603"/>
      <c r="N84" s="605"/>
      <c r="O84" s="682"/>
      <c r="P84" s="603"/>
      <c r="Q84" s="603"/>
      <c r="R84" s="603"/>
      <c r="S84" s="681"/>
      <c r="T84" s="603"/>
      <c r="U84" s="603"/>
      <c r="V84" s="605"/>
      <c r="W84" s="682"/>
      <c r="X84" s="603"/>
      <c r="Y84" s="603"/>
      <c r="Z84" s="603"/>
      <c r="AA84" s="681"/>
      <c r="AB84" s="603"/>
      <c r="AC84" s="603"/>
      <c r="AD84" s="605"/>
      <c r="AE84" s="682"/>
      <c r="AF84" s="603"/>
      <c r="AG84" s="603"/>
      <c r="AH84" s="603"/>
      <c r="AI84" s="603"/>
      <c r="AJ84" s="603"/>
      <c r="AK84" s="603"/>
      <c r="AL84" s="603"/>
      <c r="AM84" s="677">
        <f>'spliti-1 aplis'!AL84+'spliti-1 aplis'!AK84+'spliti-1 aplis'!AJ84+'spliti-1 aplis'!AI84+'spliti-1 aplis'!AH84+'spliti-1 aplis'!AG84+'spliti-1 aplis'!AF84+'spliti-1 aplis'!AE84+'spliti-1 aplis'!AD84+'spliti-1 aplis'!AC84+'spliti-1 aplis'!AB84+'spliti-1 aplis'!AA84+'spliti-1 aplis'!Z84+'spliti-1 aplis'!Y84+'spliti-1 aplis'!X84+'spliti-1 aplis'!W84+'spliti-1 aplis'!V84+'spliti-1 aplis'!U84+'spliti-1 aplis'!T84+'spliti-1 aplis'!S84+'spliti-1 aplis'!R84+'spliti-1 aplis'!Q84+'spliti-1 aplis'!P84+'spliti-1 aplis'!O84+'spliti-1 aplis'!N84+'spliti-1 aplis'!M84+'spliti-1 aplis'!L84+'spliti-1 aplis'!K84+'spliti-1 aplis'!J84+'spliti-1 aplis'!I84+'spliti-1 aplis'!H84+'spliti-1 aplis'!G84+'spliti-1 aplis'!F84+'spliti-1 aplis'!E84+'spliti-1 aplis'!D84+'spliti-1 aplis'!C84</f>
        <v>5</v>
      </c>
      <c r="AN84" s="678">
        <f>'spliti-1 aplis'!AM84*0.3</f>
        <v>1.5000000000000002</v>
      </c>
      <c r="AO84" s="777"/>
      <c r="AP84" s="606"/>
      <c r="AQ84" s="606"/>
      <c r="AR84" s="606"/>
      <c r="AS84" s="606"/>
    </row>
    <row r="85" spans="1:45" ht="14.25" customHeight="1">
      <c r="A85" s="673" t="str">
        <f>Rezultati!A110</f>
        <v>RTU</v>
      </c>
      <c r="B85" s="674" t="str">
        <f>Rezultati!B110</f>
        <v>Rihards Zabers</v>
      </c>
      <c r="C85" s="681"/>
      <c r="D85" s="603"/>
      <c r="E85" s="603"/>
      <c r="F85" s="605"/>
      <c r="G85" s="766"/>
      <c r="H85" s="766"/>
      <c r="I85" s="766"/>
      <c r="J85" s="766"/>
      <c r="K85" s="681"/>
      <c r="L85" s="603"/>
      <c r="M85" s="603"/>
      <c r="N85" s="605"/>
      <c r="O85" s="682"/>
      <c r="P85" s="603"/>
      <c r="Q85" s="603"/>
      <c r="R85" s="603"/>
      <c r="S85" s="681"/>
      <c r="T85" s="603"/>
      <c r="U85" s="603"/>
      <c r="V85" s="605"/>
      <c r="W85" s="682"/>
      <c r="X85" s="603"/>
      <c r="Y85" s="603"/>
      <c r="Z85" s="603"/>
      <c r="AA85" s="681"/>
      <c r="AB85" s="603"/>
      <c r="AC85" s="603"/>
      <c r="AD85" s="605"/>
      <c r="AE85" s="682"/>
      <c r="AF85" s="603"/>
      <c r="AG85" s="603"/>
      <c r="AH85" s="603"/>
      <c r="AI85" s="603"/>
      <c r="AJ85" s="603"/>
      <c r="AK85" s="603"/>
      <c r="AL85" s="603"/>
      <c r="AM85" s="677">
        <f>'spliti-1 aplis'!AL85+'spliti-1 aplis'!AK85+'spliti-1 aplis'!AJ85+'spliti-1 aplis'!AI85+'spliti-1 aplis'!AH85+'spliti-1 aplis'!AG85+'spliti-1 aplis'!AF85+'spliti-1 aplis'!AE85+'spliti-1 aplis'!AD85+'spliti-1 aplis'!AC85+'spliti-1 aplis'!AB85+'spliti-1 aplis'!AA85+'spliti-1 aplis'!Z85+'spliti-1 aplis'!Y85+'spliti-1 aplis'!X85+'spliti-1 aplis'!W85+'spliti-1 aplis'!V85+'spliti-1 aplis'!U85+'spliti-1 aplis'!T85+'spliti-1 aplis'!S85+'spliti-1 aplis'!R85+'spliti-1 aplis'!Q85+'spliti-1 aplis'!P85+'spliti-1 aplis'!O85+'spliti-1 aplis'!N85+'spliti-1 aplis'!M85+'spliti-1 aplis'!L85+'spliti-1 aplis'!K85+'spliti-1 aplis'!J85+'spliti-1 aplis'!I85+'spliti-1 aplis'!H85+'spliti-1 aplis'!G85+'spliti-1 aplis'!F85+'spliti-1 aplis'!E85+'spliti-1 aplis'!D85+'spliti-1 aplis'!C85</f>
        <v>0</v>
      </c>
      <c r="AN85" s="678">
        <f>'spliti-1 aplis'!AM85*0.3</f>
        <v>0</v>
      </c>
      <c r="AO85" s="777"/>
      <c r="AP85" s="606"/>
      <c r="AQ85" s="606"/>
      <c r="AR85" s="606"/>
      <c r="AS85" s="606"/>
    </row>
    <row r="86" spans="1:45" ht="14.25" customHeight="1">
      <c r="A86" s="673" t="str">
        <f>Rezultati!A111</f>
        <v>RTU</v>
      </c>
      <c r="B86" s="674" t="str">
        <f>Rezultati!B111</f>
        <v>Annija Celmiņa</v>
      </c>
      <c r="C86" s="713">
        <v>1</v>
      </c>
      <c r="D86" s="714">
        <v>1</v>
      </c>
      <c r="E86" s="714">
        <v>2</v>
      </c>
      <c r="F86" s="715">
        <v>1</v>
      </c>
      <c r="G86" s="766"/>
      <c r="H86" s="766"/>
      <c r="I86" s="766"/>
      <c r="J86" s="766"/>
      <c r="K86" s="713"/>
      <c r="L86" s="714"/>
      <c r="M86" s="714"/>
      <c r="N86" s="715"/>
      <c r="O86" s="716"/>
      <c r="P86" s="714"/>
      <c r="Q86" s="714"/>
      <c r="R86" s="714"/>
      <c r="S86" s="713"/>
      <c r="T86" s="714"/>
      <c r="U86" s="714"/>
      <c r="V86" s="715"/>
      <c r="W86" s="716"/>
      <c r="X86" s="714"/>
      <c r="Y86" s="714"/>
      <c r="Z86" s="714"/>
      <c r="AA86" s="713"/>
      <c r="AB86" s="714"/>
      <c r="AC86" s="714"/>
      <c r="AD86" s="715"/>
      <c r="AE86" s="716"/>
      <c r="AF86" s="714"/>
      <c r="AG86" s="714"/>
      <c r="AH86" s="714"/>
      <c r="AI86" s="714"/>
      <c r="AJ86" s="714"/>
      <c r="AK86" s="714"/>
      <c r="AL86" s="714"/>
      <c r="AM86" s="677">
        <f>'spliti-1 aplis'!AL86+'spliti-1 aplis'!AK86+'spliti-1 aplis'!AJ86+'spliti-1 aplis'!AI86+'spliti-1 aplis'!AH86+'spliti-1 aplis'!AG86+'spliti-1 aplis'!AF86+'spliti-1 aplis'!AE86+'spliti-1 aplis'!AD86+'spliti-1 aplis'!AC86+'spliti-1 aplis'!AB86+'spliti-1 aplis'!AA86+'spliti-1 aplis'!Z86+'spliti-1 aplis'!Y86+'spliti-1 aplis'!X86+'spliti-1 aplis'!W86+'spliti-1 aplis'!V86+'spliti-1 aplis'!U86+'spliti-1 aplis'!T86+'spliti-1 aplis'!S86+'spliti-1 aplis'!R86+'spliti-1 aplis'!Q86+'spliti-1 aplis'!P86+'spliti-1 aplis'!O86+'spliti-1 aplis'!N86+'spliti-1 aplis'!M86+'spliti-1 aplis'!L86+'spliti-1 aplis'!K86+'spliti-1 aplis'!J86+'spliti-1 aplis'!I86+'spliti-1 aplis'!H86+'spliti-1 aplis'!G86+'spliti-1 aplis'!F86+'spliti-1 aplis'!E86+'spliti-1 aplis'!D86+'spliti-1 aplis'!C86</f>
        <v>5</v>
      </c>
      <c r="AN86" s="678">
        <f>'spliti-1 aplis'!AM86*0.3</f>
        <v>1.5000000000000002</v>
      </c>
      <c r="AO86" s="777"/>
      <c r="AP86" s="606"/>
      <c r="AQ86" s="606"/>
      <c r="AR86" s="606"/>
      <c r="AS86" s="606"/>
    </row>
    <row r="87" spans="1:45" ht="14.25" customHeight="1">
      <c r="A87" s="717" t="str">
        <f>Rezultati!A112</f>
        <v>RTU</v>
      </c>
      <c r="B87" s="718" t="str">
        <f>Rezultati!B113</f>
        <v>Kristīne Zaķīte</v>
      </c>
      <c r="C87" s="719"/>
      <c r="D87" s="720"/>
      <c r="E87" s="720"/>
      <c r="F87" s="721"/>
      <c r="G87" s="766"/>
      <c r="H87" s="766"/>
      <c r="I87" s="766"/>
      <c r="J87" s="766"/>
      <c r="K87" s="719"/>
      <c r="L87" s="720"/>
      <c r="M87" s="720"/>
      <c r="N87" s="721"/>
      <c r="O87" s="722"/>
      <c r="P87" s="720"/>
      <c r="Q87" s="720"/>
      <c r="R87" s="720"/>
      <c r="S87" s="719"/>
      <c r="T87" s="720"/>
      <c r="U87" s="720"/>
      <c r="V87" s="721"/>
      <c r="W87" s="722"/>
      <c r="X87" s="720"/>
      <c r="Y87" s="720"/>
      <c r="Z87" s="720"/>
      <c r="AA87" s="719"/>
      <c r="AB87" s="720"/>
      <c r="AC87" s="720"/>
      <c r="AD87" s="721"/>
      <c r="AE87" s="722"/>
      <c r="AF87" s="720"/>
      <c r="AG87" s="720"/>
      <c r="AH87" s="720"/>
      <c r="AI87" s="720"/>
      <c r="AJ87" s="720"/>
      <c r="AK87" s="720"/>
      <c r="AL87" s="720"/>
      <c r="AM87" s="723">
        <f>'spliti-1 aplis'!AL87+'spliti-1 aplis'!AK87+'spliti-1 aplis'!AJ87+'spliti-1 aplis'!AI87+'spliti-1 aplis'!AH87+'spliti-1 aplis'!AG87+'spliti-1 aplis'!AF87+'spliti-1 aplis'!AE87+'spliti-1 aplis'!AD87+'spliti-1 aplis'!AC87+'spliti-1 aplis'!AB87+'spliti-1 aplis'!AA87+'spliti-1 aplis'!Z87+'spliti-1 aplis'!Y87+'spliti-1 aplis'!X87+'spliti-1 aplis'!W87+'spliti-1 aplis'!V87+'spliti-1 aplis'!U87+'spliti-1 aplis'!T87+'spliti-1 aplis'!S87+'spliti-1 aplis'!R87+'spliti-1 aplis'!Q87+'spliti-1 aplis'!P87+'spliti-1 aplis'!O87+'spliti-1 aplis'!N87+'spliti-1 aplis'!M87+'spliti-1 aplis'!L87+'spliti-1 aplis'!K87+'spliti-1 aplis'!J87+'spliti-1 aplis'!I87+'spliti-1 aplis'!H87+'spliti-1 aplis'!G87+'spliti-1 aplis'!F87+'spliti-1 aplis'!E87+'spliti-1 aplis'!D87+'spliti-1 aplis'!C87</f>
        <v>0</v>
      </c>
      <c r="AN87" s="724">
        <f>'spliti-1 aplis'!AM87*0.3</f>
        <v>0</v>
      </c>
      <c r="AO87" s="777"/>
      <c r="AP87" s="606"/>
      <c r="AQ87" s="606"/>
      <c r="AR87" s="606"/>
      <c r="AS87" s="606"/>
    </row>
    <row r="88" spans="1:45" ht="14.25" customHeight="1">
      <c r="A88" s="657" t="str">
        <f>Rezultati!A115</f>
        <v>Nopietni</v>
      </c>
      <c r="B88" s="658" t="str">
        <f>Rezultati!B115</f>
        <v>Artūrs Priedītis</v>
      </c>
      <c r="C88" s="769"/>
      <c r="D88" s="769"/>
      <c r="E88" s="769"/>
      <c r="F88" s="769"/>
      <c r="G88" s="660"/>
      <c r="H88" s="542"/>
      <c r="I88" s="542"/>
      <c r="J88" s="542"/>
      <c r="K88" s="659"/>
      <c r="L88" s="542"/>
      <c r="M88" s="542"/>
      <c r="N88" s="540"/>
      <c r="O88" s="660"/>
      <c r="P88" s="542"/>
      <c r="Q88" s="542"/>
      <c r="R88" s="542"/>
      <c r="S88" s="659"/>
      <c r="T88" s="542"/>
      <c r="U88" s="542"/>
      <c r="V88" s="540"/>
      <c r="W88" s="660"/>
      <c r="X88" s="542"/>
      <c r="Y88" s="542"/>
      <c r="Z88" s="542"/>
      <c r="AA88" s="659"/>
      <c r="AB88" s="542"/>
      <c r="AC88" s="542"/>
      <c r="AD88" s="540"/>
      <c r="AE88" s="660"/>
      <c r="AF88" s="542"/>
      <c r="AG88" s="542"/>
      <c r="AH88" s="542"/>
      <c r="AI88" s="542"/>
      <c r="AJ88" s="542"/>
      <c r="AK88" s="542"/>
      <c r="AL88" s="542"/>
      <c r="AM88" s="661">
        <f>'spliti-1 aplis'!AL88+'spliti-1 aplis'!AK88+'spliti-1 aplis'!AJ88+'spliti-1 aplis'!AI88+'spliti-1 aplis'!AH88+'spliti-1 aplis'!AG88+'spliti-1 aplis'!AF88+'spliti-1 aplis'!AE88+'spliti-1 aplis'!AD88+'spliti-1 aplis'!AC88+'spliti-1 aplis'!AB88+'spliti-1 aplis'!AA88+'spliti-1 aplis'!Z88+'spliti-1 aplis'!Y88+'spliti-1 aplis'!X88+'spliti-1 aplis'!W88+'spliti-1 aplis'!V88+'spliti-1 aplis'!U88+'spliti-1 aplis'!T88+'spliti-1 aplis'!S88+'spliti-1 aplis'!R88+'spliti-1 aplis'!Q88+'spliti-1 aplis'!P88+'spliti-1 aplis'!O88+'spliti-1 aplis'!N88+'spliti-1 aplis'!M88+'spliti-1 aplis'!L88+'spliti-1 aplis'!K88+'spliti-1 aplis'!J88+'spliti-1 aplis'!I88+'spliti-1 aplis'!H88+'spliti-1 aplis'!G88+'spliti-1 aplis'!F88+'spliti-1 aplis'!E88+'spliti-1 aplis'!D88+'spliti-1 aplis'!C88</f>
        <v>0</v>
      </c>
      <c r="AN88" s="662">
        <f>'spliti-1 aplis'!AM88*0.3</f>
        <v>0</v>
      </c>
      <c r="AO88" s="772">
        <f>'spliti-1 aplis'!AN88+'spliti-1 aplis'!AN89+'spliti-1 aplis'!AN90+'spliti-1 aplis'!AN91+'spliti-1 aplis'!AN93+AN92</f>
        <v>3.6000000000000005</v>
      </c>
      <c r="AP88" s="606"/>
      <c r="AQ88" s="606"/>
      <c r="AR88" s="606"/>
      <c r="AS88" s="606"/>
    </row>
    <row r="89" spans="1:45" ht="14.25" customHeight="1">
      <c r="A89" s="657" t="str">
        <f>Rezultati!A116</f>
        <v>Nopietni</v>
      </c>
      <c r="B89" s="658" t="str">
        <f>Rezultati!B116</f>
        <v>Guntars Pugejs</v>
      </c>
      <c r="C89" s="769"/>
      <c r="D89" s="769"/>
      <c r="E89" s="769"/>
      <c r="F89" s="769"/>
      <c r="G89" s="666">
        <v>3</v>
      </c>
      <c r="H89" s="564">
        <v>3</v>
      </c>
      <c r="I89" s="564">
        <v>0</v>
      </c>
      <c r="J89" s="564">
        <v>0</v>
      </c>
      <c r="K89" s="665"/>
      <c r="L89" s="564"/>
      <c r="M89" s="564"/>
      <c r="N89" s="562"/>
      <c r="O89" s="666"/>
      <c r="P89" s="564"/>
      <c r="Q89" s="564"/>
      <c r="R89" s="564"/>
      <c r="S89" s="665"/>
      <c r="T89" s="564"/>
      <c r="U89" s="564"/>
      <c r="V89" s="562"/>
      <c r="W89" s="666"/>
      <c r="X89" s="564"/>
      <c r="Y89" s="564"/>
      <c r="Z89" s="564"/>
      <c r="AA89" s="665"/>
      <c r="AB89" s="564"/>
      <c r="AC89" s="564"/>
      <c r="AD89" s="562"/>
      <c r="AE89" s="666"/>
      <c r="AF89" s="564"/>
      <c r="AG89" s="564"/>
      <c r="AH89" s="564"/>
      <c r="AI89" s="564"/>
      <c r="AJ89" s="564"/>
      <c r="AK89" s="564"/>
      <c r="AL89" s="564"/>
      <c r="AM89" s="661">
        <f>'spliti-1 aplis'!AL89+'spliti-1 aplis'!AK89+'spliti-1 aplis'!AJ89+'spliti-1 aplis'!AI89+'spliti-1 aplis'!AH89+'spliti-1 aplis'!AG89+'spliti-1 aplis'!AF89+'spliti-1 aplis'!AE89+'spliti-1 aplis'!AD89+'spliti-1 aplis'!AC89+'spliti-1 aplis'!AB89+'spliti-1 aplis'!AA89+'spliti-1 aplis'!Z89+'spliti-1 aplis'!Y89+'spliti-1 aplis'!X89+'spliti-1 aplis'!W89+'spliti-1 aplis'!V89+'spliti-1 aplis'!U89+'spliti-1 aplis'!T89+'spliti-1 aplis'!S89+'spliti-1 aplis'!R89+'spliti-1 aplis'!Q89+'spliti-1 aplis'!P89+'spliti-1 aplis'!O89+'spliti-1 aplis'!N89+'spliti-1 aplis'!M89+'spliti-1 aplis'!L89+'spliti-1 aplis'!K89+'spliti-1 aplis'!J89+'spliti-1 aplis'!I89+'spliti-1 aplis'!H89+'spliti-1 aplis'!G89+'spliti-1 aplis'!F89+'spliti-1 aplis'!E89+'spliti-1 aplis'!D89+'spliti-1 aplis'!C89</f>
        <v>6</v>
      </c>
      <c r="AN89" s="662">
        <f>'spliti-1 aplis'!AM89*0.3</f>
        <v>1.8000000000000003</v>
      </c>
      <c r="AO89" s="772"/>
      <c r="AP89" s="606"/>
      <c r="AQ89" s="606"/>
      <c r="AR89" s="606"/>
      <c r="AS89" s="606"/>
    </row>
    <row r="90" spans="1:45" ht="14.25" customHeight="1">
      <c r="A90" s="657" t="str">
        <f>Rezultati!A117</f>
        <v>Nopietni</v>
      </c>
      <c r="B90" s="658" t="str">
        <f>Rezultati!B117</f>
        <v>Armands Štubis</v>
      </c>
      <c r="C90" s="769"/>
      <c r="D90" s="769"/>
      <c r="E90" s="769"/>
      <c r="F90" s="769"/>
      <c r="G90" s="696">
        <v>1</v>
      </c>
      <c r="H90" s="694">
        <v>0</v>
      </c>
      <c r="I90" s="694">
        <v>0</v>
      </c>
      <c r="J90" s="694">
        <v>3</v>
      </c>
      <c r="K90" s="693"/>
      <c r="L90" s="694"/>
      <c r="M90" s="694"/>
      <c r="N90" s="695"/>
      <c r="O90" s="696"/>
      <c r="P90" s="694"/>
      <c r="Q90" s="694"/>
      <c r="R90" s="694"/>
      <c r="S90" s="693"/>
      <c r="T90" s="694"/>
      <c r="U90" s="694"/>
      <c r="V90" s="695"/>
      <c r="W90" s="696"/>
      <c r="X90" s="694"/>
      <c r="Y90" s="694"/>
      <c r="Z90" s="694"/>
      <c r="AA90" s="693"/>
      <c r="AB90" s="694"/>
      <c r="AC90" s="694"/>
      <c r="AD90" s="695"/>
      <c r="AE90" s="666"/>
      <c r="AF90" s="564"/>
      <c r="AG90" s="564"/>
      <c r="AH90" s="564"/>
      <c r="AI90" s="564"/>
      <c r="AJ90" s="564"/>
      <c r="AK90" s="564"/>
      <c r="AL90" s="564"/>
      <c r="AM90" s="661">
        <f>'spliti-1 aplis'!AL90+'spliti-1 aplis'!AK90+'spliti-1 aplis'!AJ90+'spliti-1 aplis'!AI90+'spliti-1 aplis'!AH90+'spliti-1 aplis'!AG90+'spliti-1 aplis'!AF90+'spliti-1 aplis'!AE90+'spliti-1 aplis'!AD90+'spliti-1 aplis'!AC90+'spliti-1 aplis'!AB90+'spliti-1 aplis'!AA90+'spliti-1 aplis'!Z90+'spliti-1 aplis'!Y90+'spliti-1 aplis'!X90+'spliti-1 aplis'!W90+'spliti-1 aplis'!V90+'spliti-1 aplis'!U90+'spliti-1 aplis'!T90+'spliti-1 aplis'!S90+'spliti-1 aplis'!R90+'spliti-1 aplis'!Q90+'spliti-1 aplis'!P90+'spliti-1 aplis'!O90+'spliti-1 aplis'!N90+'spliti-1 aplis'!M90+'spliti-1 aplis'!L90+'spliti-1 aplis'!K90+'spliti-1 aplis'!J90+'spliti-1 aplis'!I90+'spliti-1 aplis'!H90+'spliti-1 aplis'!G90+'spliti-1 aplis'!F90+'spliti-1 aplis'!E90+'spliti-1 aplis'!D90+'spliti-1 aplis'!C90</f>
        <v>4</v>
      </c>
      <c r="AN90" s="662">
        <f>'spliti-1 aplis'!AM90*0.3</f>
        <v>1.2000000000000002</v>
      </c>
      <c r="AO90" s="772"/>
      <c r="AP90" s="606"/>
      <c r="AQ90" s="606"/>
      <c r="AR90" s="606"/>
      <c r="AS90" s="606"/>
    </row>
    <row r="91" spans="1:45" ht="14.25" customHeight="1">
      <c r="A91" s="657" t="str">
        <f>Rezultati!A118</f>
        <v>Nopietni</v>
      </c>
      <c r="B91" s="658" t="str">
        <f>Rezultati!B118</f>
        <v>Edgars Štubis</v>
      </c>
      <c r="C91" s="769"/>
      <c r="D91" s="769"/>
      <c r="E91" s="769"/>
      <c r="F91" s="769"/>
      <c r="G91" s="553">
        <v>0</v>
      </c>
      <c r="H91" s="551">
        <v>1</v>
      </c>
      <c r="I91" s="551">
        <v>0</v>
      </c>
      <c r="J91" s="554">
        <v>1</v>
      </c>
      <c r="K91" s="550"/>
      <c r="L91" s="551"/>
      <c r="M91" s="551"/>
      <c r="N91" s="552"/>
      <c r="O91" s="553"/>
      <c r="P91" s="551"/>
      <c r="Q91" s="551"/>
      <c r="R91" s="554"/>
      <c r="S91" s="550"/>
      <c r="T91" s="551"/>
      <c r="U91" s="551"/>
      <c r="V91" s="552"/>
      <c r="W91" s="553"/>
      <c r="X91" s="551"/>
      <c r="Y91" s="551"/>
      <c r="Z91" s="554"/>
      <c r="AA91" s="550"/>
      <c r="AB91" s="551"/>
      <c r="AC91" s="551"/>
      <c r="AD91" s="552"/>
      <c r="AE91" s="702"/>
      <c r="AF91" s="700"/>
      <c r="AG91" s="700"/>
      <c r="AH91" s="700"/>
      <c r="AI91" s="700"/>
      <c r="AJ91" s="700"/>
      <c r="AK91" s="700"/>
      <c r="AL91" s="700"/>
      <c r="AM91" s="661">
        <f>'spliti-1 aplis'!AL91+'spliti-1 aplis'!AK91+'spliti-1 aplis'!AJ91+'spliti-1 aplis'!AI91+'spliti-1 aplis'!AH91+'spliti-1 aplis'!AG91+'spliti-1 aplis'!AF91+'spliti-1 aplis'!AE91+'spliti-1 aplis'!AD91+'spliti-1 aplis'!AC91+'spliti-1 aplis'!AB91+'spliti-1 aplis'!AA91+'spliti-1 aplis'!Z91+'spliti-1 aplis'!Y91+'spliti-1 aplis'!X91+'spliti-1 aplis'!W91+'spliti-1 aplis'!V91+'spliti-1 aplis'!U91+'spliti-1 aplis'!T91+'spliti-1 aplis'!S91+'spliti-1 aplis'!R91+'spliti-1 aplis'!Q91+'spliti-1 aplis'!P91+'spliti-1 aplis'!O91+'spliti-1 aplis'!N91+'spliti-1 aplis'!M91+'spliti-1 aplis'!L91+'spliti-1 aplis'!K91+'spliti-1 aplis'!J91+'spliti-1 aplis'!I91+'spliti-1 aplis'!H91+'spliti-1 aplis'!G91+'spliti-1 aplis'!F91+'spliti-1 aplis'!E91+'spliti-1 aplis'!D91+'spliti-1 aplis'!C91</f>
        <v>2</v>
      </c>
      <c r="AN91" s="662">
        <f>'spliti-1 aplis'!AM91*0.3</f>
        <v>0.6000000000000001</v>
      </c>
      <c r="AO91" s="772"/>
      <c r="AP91" s="606"/>
      <c r="AQ91" s="606"/>
      <c r="AR91" s="606"/>
      <c r="AS91" s="606"/>
    </row>
    <row r="92" spans="1:45" ht="14.25" customHeight="1">
      <c r="A92" s="657"/>
      <c r="B92" s="658"/>
      <c r="C92" s="769"/>
      <c r="D92" s="769"/>
      <c r="E92" s="769"/>
      <c r="F92" s="769"/>
      <c r="G92" s="649"/>
      <c r="H92" s="647"/>
      <c r="I92" s="647"/>
      <c r="J92" s="647"/>
      <c r="K92" s="646"/>
      <c r="L92" s="647"/>
      <c r="M92" s="647"/>
      <c r="N92" s="648"/>
      <c r="O92" s="649"/>
      <c r="P92" s="647"/>
      <c r="Q92" s="647"/>
      <c r="R92" s="647"/>
      <c r="S92" s="646"/>
      <c r="T92" s="647"/>
      <c r="U92" s="647"/>
      <c r="V92" s="648"/>
      <c r="W92" s="649"/>
      <c r="X92" s="647"/>
      <c r="Y92" s="647"/>
      <c r="Z92" s="647"/>
      <c r="AA92" s="646"/>
      <c r="AB92" s="647"/>
      <c r="AC92" s="647"/>
      <c r="AD92" s="648"/>
      <c r="AE92" s="649"/>
      <c r="AF92" s="647"/>
      <c r="AG92" s="647"/>
      <c r="AH92" s="647"/>
      <c r="AI92" s="647"/>
      <c r="AJ92" s="647"/>
      <c r="AK92" s="647"/>
      <c r="AL92" s="647"/>
      <c r="AM92" s="661">
        <f>'spliti-1 aplis'!AL92+'spliti-1 aplis'!AK92+'spliti-1 aplis'!AJ92+'spliti-1 aplis'!AI92+'spliti-1 aplis'!AH92+'spliti-1 aplis'!AG92+'spliti-1 aplis'!AF92+'spliti-1 aplis'!AE92+'spliti-1 aplis'!AD92+'spliti-1 aplis'!AC92+'spliti-1 aplis'!AB92+'spliti-1 aplis'!AA92+'spliti-1 aplis'!Z92+'spliti-1 aplis'!Y92+'spliti-1 aplis'!X92+'spliti-1 aplis'!W92+'spliti-1 aplis'!V92+'spliti-1 aplis'!U92+'spliti-1 aplis'!T92+'spliti-1 aplis'!S92+'spliti-1 aplis'!R92+'spliti-1 aplis'!Q92+'spliti-1 aplis'!P92+'spliti-1 aplis'!O92+'spliti-1 aplis'!N92+'spliti-1 aplis'!M92+'spliti-1 aplis'!L92+'spliti-1 aplis'!K92+'spliti-1 aplis'!J92+'spliti-1 aplis'!I92+'spliti-1 aplis'!H92+'spliti-1 aplis'!G92+'spliti-1 aplis'!F92+'spliti-1 aplis'!E92+'spliti-1 aplis'!D92+'spliti-1 aplis'!C92</f>
        <v>0</v>
      </c>
      <c r="AN92" s="662">
        <f>'spliti-1 aplis'!AM92*0.3</f>
        <v>0</v>
      </c>
      <c r="AO92" s="772"/>
      <c r="AP92" s="606"/>
      <c r="AQ92" s="606"/>
      <c r="AR92" s="606"/>
      <c r="AS92" s="606"/>
    </row>
    <row r="93" spans="1:45" ht="14.25" customHeight="1">
      <c r="A93" s="667" t="str">
        <f>Rezultati!A120</f>
        <v>Nopietni</v>
      </c>
      <c r="B93" s="668">
        <f>Rezultati!CD121</f>
        <v>0</v>
      </c>
      <c r="C93" s="769"/>
      <c r="D93" s="769"/>
      <c r="E93" s="769"/>
      <c r="F93" s="769"/>
      <c r="G93" s="708"/>
      <c r="H93" s="706"/>
      <c r="I93" s="706"/>
      <c r="J93" s="706"/>
      <c r="K93" s="705"/>
      <c r="L93" s="706"/>
      <c r="M93" s="706"/>
      <c r="N93" s="707"/>
      <c r="O93" s="708"/>
      <c r="P93" s="706"/>
      <c r="Q93" s="706"/>
      <c r="R93" s="706"/>
      <c r="S93" s="705"/>
      <c r="T93" s="706"/>
      <c r="U93" s="706"/>
      <c r="V93" s="707"/>
      <c r="W93" s="708"/>
      <c r="X93" s="706"/>
      <c r="Y93" s="706"/>
      <c r="Z93" s="706"/>
      <c r="AA93" s="705"/>
      <c r="AB93" s="706"/>
      <c r="AC93" s="706"/>
      <c r="AD93" s="707"/>
      <c r="AE93" s="708"/>
      <c r="AF93" s="706"/>
      <c r="AG93" s="706"/>
      <c r="AH93" s="706"/>
      <c r="AI93" s="706"/>
      <c r="AJ93" s="706"/>
      <c r="AK93" s="706"/>
      <c r="AL93" s="706"/>
      <c r="AM93" s="671">
        <f>'spliti-1 aplis'!AL93+'spliti-1 aplis'!AK93+'spliti-1 aplis'!AJ93+'spliti-1 aplis'!AI93+'spliti-1 aplis'!AH93+'spliti-1 aplis'!AG93+'spliti-1 aplis'!AF93+'spliti-1 aplis'!AE93+'spliti-1 aplis'!AD93+'spliti-1 aplis'!AC93+'spliti-1 aplis'!AB93+'spliti-1 aplis'!AA93+'spliti-1 aplis'!Z93+'spliti-1 aplis'!Y93+'spliti-1 aplis'!X93+'spliti-1 aplis'!W93+'spliti-1 aplis'!V93+'spliti-1 aplis'!U93+'spliti-1 aplis'!T93+'spliti-1 aplis'!S93+'spliti-1 aplis'!R93+'spliti-1 aplis'!Q93+'spliti-1 aplis'!P93+'spliti-1 aplis'!O93+'spliti-1 aplis'!N93+'spliti-1 aplis'!M93+'spliti-1 aplis'!L93+'spliti-1 aplis'!K93+'spliti-1 aplis'!J93+'spliti-1 aplis'!I93+'spliti-1 aplis'!H93+'spliti-1 aplis'!G93+'spliti-1 aplis'!F93+'spliti-1 aplis'!E93+'spliti-1 aplis'!D93+'spliti-1 aplis'!C93</f>
        <v>0</v>
      </c>
      <c r="AN93" s="672">
        <f>'spliti-1 aplis'!AM93*0.3</f>
        <v>0</v>
      </c>
      <c r="AO93" s="772"/>
      <c r="AP93" s="606"/>
      <c r="AQ93" s="606"/>
      <c r="AR93" s="606"/>
      <c r="AS93" s="606"/>
    </row>
    <row r="94" spans="1:45" ht="14.25" customHeight="1">
      <c r="A94" s="709" t="str">
        <f>Rezultati!A123</f>
        <v>Lursoft</v>
      </c>
      <c r="B94" s="710">
        <f>Rezultati!B123</f>
        <v>0</v>
      </c>
      <c r="C94" s="679"/>
      <c r="D94" s="626"/>
      <c r="E94" s="626"/>
      <c r="F94" s="624"/>
      <c r="G94" s="680"/>
      <c r="H94" s="626"/>
      <c r="I94" s="626"/>
      <c r="J94" s="626"/>
      <c r="K94" s="679"/>
      <c r="L94" s="626"/>
      <c r="M94" s="626"/>
      <c r="N94" s="624"/>
      <c r="O94" s="680"/>
      <c r="P94" s="626"/>
      <c r="Q94" s="626"/>
      <c r="R94" s="626"/>
      <c r="S94" s="679"/>
      <c r="T94" s="626"/>
      <c r="U94" s="626"/>
      <c r="V94" s="624"/>
      <c r="W94" s="680"/>
      <c r="X94" s="626"/>
      <c r="Y94" s="626"/>
      <c r="Z94" s="626"/>
      <c r="AA94" s="679"/>
      <c r="AB94" s="626"/>
      <c r="AC94" s="626"/>
      <c r="AD94" s="624"/>
      <c r="AE94" s="680"/>
      <c r="AF94" s="626"/>
      <c r="AG94" s="626"/>
      <c r="AH94" s="626"/>
      <c r="AI94" s="626"/>
      <c r="AJ94" s="626"/>
      <c r="AK94" s="626"/>
      <c r="AL94" s="626"/>
      <c r="AM94" s="711">
        <f>'spliti-1 aplis'!AL94+'spliti-1 aplis'!AK94+'spliti-1 aplis'!AJ94+'spliti-1 aplis'!AI94+'spliti-1 aplis'!AH94+'spliti-1 aplis'!AG94+'spliti-1 aplis'!AF94+'spliti-1 aplis'!AE94+'spliti-1 aplis'!AD94+'spliti-1 aplis'!AC94+'spliti-1 aplis'!AB94+'spliti-1 aplis'!AA94+'spliti-1 aplis'!Z94+'spliti-1 aplis'!Y94+'spliti-1 aplis'!X94+'spliti-1 aplis'!W94+'spliti-1 aplis'!V94+'spliti-1 aplis'!U94+'spliti-1 aplis'!T94+'spliti-1 aplis'!S94+'spliti-1 aplis'!R94+'spliti-1 aplis'!Q94+'spliti-1 aplis'!P94+'spliti-1 aplis'!O94+'spliti-1 aplis'!N94+'spliti-1 aplis'!M94+'spliti-1 aplis'!L94+'spliti-1 aplis'!K94+'spliti-1 aplis'!J94+'spliti-1 aplis'!I94+'spliti-1 aplis'!H94+'spliti-1 aplis'!G94+'spliti-1 aplis'!F94+'spliti-1 aplis'!E94+'spliti-1 aplis'!D94+'spliti-1 aplis'!C94</f>
        <v>0</v>
      </c>
      <c r="AN94" s="712">
        <f>'spliti-1 aplis'!AM94*0.3</f>
        <v>0</v>
      </c>
      <c r="AO94" s="777">
        <f>AN94+AN95+AN96+AN97+AN98+AN99+AN100+AN101+AN102+AN103+AN104+AN105+AN106</f>
        <v>6.900000000000001</v>
      </c>
      <c r="AP94" s="606"/>
      <c r="AQ94" s="606"/>
      <c r="AR94" s="606"/>
      <c r="AS94" s="606"/>
    </row>
    <row r="95" spans="1:45" ht="14.25" customHeight="1">
      <c r="A95" s="673" t="str">
        <f>Rezultati!A124</f>
        <v>Lursoft</v>
      </c>
      <c r="B95" s="674" t="str">
        <f>Rezultati!B124</f>
        <v>Martiņš Belickis</v>
      </c>
      <c r="C95" s="681">
        <v>1</v>
      </c>
      <c r="D95" s="603">
        <v>3</v>
      </c>
      <c r="E95" s="603">
        <v>1</v>
      </c>
      <c r="F95" s="605">
        <v>2</v>
      </c>
      <c r="G95" s="682">
        <v>1</v>
      </c>
      <c r="H95" s="603">
        <v>0</v>
      </c>
      <c r="I95" s="603">
        <v>1</v>
      </c>
      <c r="J95" s="603">
        <v>0</v>
      </c>
      <c r="K95" s="681"/>
      <c r="L95" s="603"/>
      <c r="M95" s="603"/>
      <c r="N95" s="605"/>
      <c r="O95" s="682"/>
      <c r="P95" s="603"/>
      <c r="Q95" s="603"/>
      <c r="R95" s="603"/>
      <c r="S95" s="681"/>
      <c r="T95" s="603"/>
      <c r="U95" s="603"/>
      <c r="V95" s="605"/>
      <c r="W95" s="682"/>
      <c r="X95" s="603"/>
      <c r="Y95" s="603"/>
      <c r="Z95" s="603"/>
      <c r="AA95" s="681"/>
      <c r="AB95" s="603"/>
      <c r="AC95" s="603"/>
      <c r="AD95" s="605"/>
      <c r="AE95" s="682"/>
      <c r="AF95" s="603"/>
      <c r="AG95" s="603"/>
      <c r="AH95" s="603"/>
      <c r="AI95" s="603"/>
      <c r="AJ95" s="603"/>
      <c r="AK95" s="603"/>
      <c r="AL95" s="603"/>
      <c r="AM95" s="677">
        <f>'spliti-1 aplis'!AL95+'spliti-1 aplis'!AK95+'spliti-1 aplis'!AJ95+'spliti-1 aplis'!AI95+'spliti-1 aplis'!AH95+'spliti-1 aplis'!AG95+'spliti-1 aplis'!AF95+'spliti-1 aplis'!AE95+'spliti-1 aplis'!AD95+'spliti-1 aplis'!AC95+'spliti-1 aplis'!AB95+'spliti-1 aplis'!AA95+'spliti-1 aplis'!Z95+'spliti-1 aplis'!Y95+'spliti-1 aplis'!X95+'spliti-1 aplis'!W95+'spliti-1 aplis'!V95+'spliti-1 aplis'!U95+'spliti-1 aplis'!T95+'spliti-1 aplis'!S95+'spliti-1 aplis'!R95+'spliti-1 aplis'!Q95+'spliti-1 aplis'!P95+'spliti-1 aplis'!O95+'spliti-1 aplis'!N95+'spliti-1 aplis'!M95+'spliti-1 aplis'!L95+'spliti-1 aplis'!K95+'spliti-1 aplis'!J95+'spliti-1 aplis'!I95+'spliti-1 aplis'!H95+'spliti-1 aplis'!G95+'spliti-1 aplis'!F95+'spliti-1 aplis'!E95+'spliti-1 aplis'!D95+'spliti-1 aplis'!C95</f>
        <v>9</v>
      </c>
      <c r="AN95" s="678">
        <f>'spliti-1 aplis'!AM95*0.3</f>
        <v>2.7</v>
      </c>
      <c r="AO95" s="777"/>
      <c r="AP95" s="606"/>
      <c r="AQ95" s="606"/>
      <c r="AR95" s="606"/>
      <c r="AS95" s="606"/>
    </row>
    <row r="96" spans="1:45" ht="14.25" customHeight="1">
      <c r="A96" s="673" t="str">
        <f>Rezultati!A125</f>
        <v>Lursoft</v>
      </c>
      <c r="B96" s="674" t="str">
        <f>Rezultati!B125</f>
        <v>Līga Lasmane</v>
      </c>
      <c r="C96" s="681"/>
      <c r="D96" s="603"/>
      <c r="E96" s="603"/>
      <c r="F96" s="605"/>
      <c r="G96" s="682"/>
      <c r="H96" s="603"/>
      <c r="I96" s="603"/>
      <c r="J96" s="603"/>
      <c r="K96" s="681"/>
      <c r="L96" s="603"/>
      <c r="M96" s="603"/>
      <c r="N96" s="605"/>
      <c r="O96" s="682"/>
      <c r="P96" s="603"/>
      <c r="Q96" s="603"/>
      <c r="R96" s="603"/>
      <c r="S96" s="681"/>
      <c r="T96" s="603"/>
      <c r="U96" s="603"/>
      <c r="V96" s="605"/>
      <c r="W96" s="682"/>
      <c r="X96" s="603"/>
      <c r="Y96" s="603"/>
      <c r="Z96" s="603"/>
      <c r="AA96" s="681"/>
      <c r="AB96" s="603"/>
      <c r="AC96" s="603"/>
      <c r="AD96" s="605"/>
      <c r="AE96" s="682"/>
      <c r="AF96" s="603"/>
      <c r="AG96" s="603"/>
      <c r="AH96" s="603"/>
      <c r="AI96" s="603"/>
      <c r="AJ96" s="603"/>
      <c r="AK96" s="603"/>
      <c r="AL96" s="603"/>
      <c r="AM96" s="677">
        <f>'spliti-1 aplis'!AL96+'spliti-1 aplis'!AK96+'spliti-1 aplis'!AJ96+'spliti-1 aplis'!AI96+'spliti-1 aplis'!AH96+'spliti-1 aplis'!AG96+'spliti-1 aplis'!AF96+'spliti-1 aplis'!AE96+'spliti-1 aplis'!AD96+'spliti-1 aplis'!AC96+'spliti-1 aplis'!AB96+'spliti-1 aplis'!AA96+'spliti-1 aplis'!Z96+'spliti-1 aplis'!Y96+'spliti-1 aplis'!X96+'spliti-1 aplis'!W96+'spliti-1 aplis'!V96+'spliti-1 aplis'!U96+'spliti-1 aplis'!T96+'spliti-1 aplis'!S96+'spliti-1 aplis'!R96+'spliti-1 aplis'!Q96+'spliti-1 aplis'!P96+'spliti-1 aplis'!O96+'spliti-1 aplis'!N96+'spliti-1 aplis'!M96+'spliti-1 aplis'!L96+'spliti-1 aplis'!K96+'spliti-1 aplis'!J96+'spliti-1 aplis'!I96+'spliti-1 aplis'!H96+'spliti-1 aplis'!G96+'spliti-1 aplis'!F96+'spliti-1 aplis'!E96+'spliti-1 aplis'!D96+'spliti-1 aplis'!C96</f>
        <v>0</v>
      </c>
      <c r="AN96" s="678">
        <f>'spliti-1 aplis'!AM96*0.3</f>
        <v>0</v>
      </c>
      <c r="AO96" s="777"/>
      <c r="AP96" s="606"/>
      <c r="AQ96" s="606"/>
      <c r="AR96" s="606"/>
      <c r="AS96" s="606"/>
    </row>
    <row r="97" spans="1:45" ht="14.25" customHeight="1">
      <c r="A97" s="673" t="str">
        <f>Rezultati!A126</f>
        <v>Lursoft</v>
      </c>
      <c r="B97" s="674" t="str">
        <f>Rezultati!B126</f>
        <v>Ģirts Ķēbers</v>
      </c>
      <c r="C97" s="713">
        <v>3</v>
      </c>
      <c r="D97" s="714">
        <v>2</v>
      </c>
      <c r="E97" s="714">
        <v>1</v>
      </c>
      <c r="F97" s="715">
        <v>1</v>
      </c>
      <c r="G97" s="716"/>
      <c r="H97" s="714"/>
      <c r="I97" s="714"/>
      <c r="J97" s="714"/>
      <c r="K97" s="713"/>
      <c r="L97" s="714"/>
      <c r="M97" s="714"/>
      <c r="N97" s="715"/>
      <c r="O97" s="716"/>
      <c r="P97" s="714"/>
      <c r="Q97" s="714"/>
      <c r="R97" s="714"/>
      <c r="S97" s="713"/>
      <c r="T97" s="714"/>
      <c r="U97" s="714"/>
      <c r="V97" s="715"/>
      <c r="W97" s="716"/>
      <c r="X97" s="714"/>
      <c r="Y97" s="714"/>
      <c r="Z97" s="714"/>
      <c r="AA97" s="713"/>
      <c r="AB97" s="714"/>
      <c r="AC97" s="714"/>
      <c r="AD97" s="715"/>
      <c r="AE97" s="716"/>
      <c r="AF97" s="714"/>
      <c r="AG97" s="714"/>
      <c r="AH97" s="714"/>
      <c r="AI97" s="714"/>
      <c r="AJ97" s="714"/>
      <c r="AK97" s="714"/>
      <c r="AL97" s="714"/>
      <c r="AM97" s="677">
        <f>'spliti-1 aplis'!AL97+'spliti-1 aplis'!AK97+'spliti-1 aplis'!AJ97+'spliti-1 aplis'!AI97+'spliti-1 aplis'!AH97+'spliti-1 aplis'!AG97+'spliti-1 aplis'!AF97+'spliti-1 aplis'!AE97+'spliti-1 aplis'!AD97+'spliti-1 aplis'!AC97+'spliti-1 aplis'!AB97+'spliti-1 aplis'!AA97+'spliti-1 aplis'!Z97+'spliti-1 aplis'!Y97+'spliti-1 aplis'!X97+'spliti-1 aplis'!W97+'spliti-1 aplis'!V97+'spliti-1 aplis'!U97+'spliti-1 aplis'!T97+'spliti-1 aplis'!S97+'spliti-1 aplis'!R97+'spliti-1 aplis'!Q97+'spliti-1 aplis'!P97+'spliti-1 aplis'!O97+'spliti-1 aplis'!N97+'spliti-1 aplis'!M97+'spliti-1 aplis'!L97+'spliti-1 aplis'!K97+'spliti-1 aplis'!J97+'spliti-1 aplis'!I97+'spliti-1 aplis'!H97+'spliti-1 aplis'!G97+'spliti-1 aplis'!F97+'spliti-1 aplis'!E97+'spliti-1 aplis'!D97+'spliti-1 aplis'!C97</f>
        <v>7</v>
      </c>
      <c r="AN97" s="678">
        <f>'spliti-1 aplis'!AM97*0.3</f>
        <v>2.1000000000000005</v>
      </c>
      <c r="AO97" s="777"/>
      <c r="AP97" s="606"/>
      <c r="AQ97" s="606"/>
      <c r="AR97" s="606"/>
      <c r="AS97" s="606"/>
    </row>
    <row r="98" spans="1:45" ht="14.25" customHeight="1">
      <c r="A98" s="673" t="str">
        <f>Rezultati!A127</f>
        <v>Lursoft</v>
      </c>
      <c r="B98" s="674" t="str">
        <f>Rezultati!B127</f>
        <v>Elvijs Bokanovs</v>
      </c>
      <c r="C98" s="675"/>
      <c r="D98" s="581"/>
      <c r="E98" s="581"/>
      <c r="F98" s="586"/>
      <c r="G98" s="676"/>
      <c r="H98" s="581"/>
      <c r="I98" s="581"/>
      <c r="J98" s="581"/>
      <c r="K98" s="675"/>
      <c r="L98" s="581"/>
      <c r="M98" s="581"/>
      <c r="N98" s="586"/>
      <c r="O98" s="676"/>
      <c r="P98" s="581"/>
      <c r="Q98" s="581"/>
      <c r="R98" s="581"/>
      <c r="S98" s="675"/>
      <c r="T98" s="581"/>
      <c r="U98" s="581"/>
      <c r="V98" s="586"/>
      <c r="W98" s="676"/>
      <c r="X98" s="581"/>
      <c r="Y98" s="581"/>
      <c r="Z98" s="581"/>
      <c r="AA98" s="675"/>
      <c r="AB98" s="581"/>
      <c r="AC98" s="581"/>
      <c r="AD98" s="586"/>
      <c r="AE98" s="676"/>
      <c r="AF98" s="581"/>
      <c r="AG98" s="581"/>
      <c r="AH98" s="581"/>
      <c r="AI98" s="581"/>
      <c r="AJ98" s="581"/>
      <c r="AK98" s="581"/>
      <c r="AL98" s="581"/>
      <c r="AM98" s="677">
        <f>'spliti-1 aplis'!AL98+'spliti-1 aplis'!AK98+'spliti-1 aplis'!AJ98+'spliti-1 aplis'!AI98+'spliti-1 aplis'!AH98+'spliti-1 aplis'!AG98+'spliti-1 aplis'!AF98+'spliti-1 aplis'!AE98+'spliti-1 aplis'!AD98+'spliti-1 aplis'!AC98+'spliti-1 aplis'!AB98+'spliti-1 aplis'!AA98+'spliti-1 aplis'!Z98+'spliti-1 aplis'!Y98+'spliti-1 aplis'!X98+'spliti-1 aplis'!W98+'spliti-1 aplis'!V98+'spliti-1 aplis'!U98+'spliti-1 aplis'!T98+'spliti-1 aplis'!S98+'spliti-1 aplis'!R98+'spliti-1 aplis'!Q98+'spliti-1 aplis'!P98+'spliti-1 aplis'!O98+'spliti-1 aplis'!N98+'spliti-1 aplis'!M98+'spliti-1 aplis'!L98+'spliti-1 aplis'!K98+'spliti-1 aplis'!J98+'spliti-1 aplis'!I98+'spliti-1 aplis'!H98+'spliti-1 aplis'!G98+'spliti-1 aplis'!F98+'spliti-1 aplis'!E98+'spliti-1 aplis'!D98+'spliti-1 aplis'!C98</f>
        <v>0</v>
      </c>
      <c r="AN98" s="678">
        <f>'spliti-1 aplis'!AM98*0.3</f>
        <v>0</v>
      </c>
      <c r="AO98" s="777"/>
      <c r="AP98" s="606"/>
      <c r="AQ98" s="606"/>
      <c r="AR98" s="606"/>
      <c r="AS98" s="606"/>
    </row>
    <row r="99" spans="1:41" ht="14.25" customHeight="1">
      <c r="A99" s="673" t="str">
        <f>Rezultati!A128</f>
        <v>Lursoft</v>
      </c>
      <c r="B99" s="674" t="str">
        <f>Rezultati!B129</f>
        <v>Mārtiņš Vaicekovskis</v>
      </c>
      <c r="C99" s="679">
        <v>1</v>
      </c>
      <c r="D99" s="626">
        <v>1</v>
      </c>
      <c r="E99" s="626">
        <v>0</v>
      </c>
      <c r="F99" s="624">
        <v>1</v>
      </c>
      <c r="G99" s="680">
        <v>2</v>
      </c>
      <c r="H99" s="626">
        <v>2</v>
      </c>
      <c r="I99" s="626">
        <v>0</v>
      </c>
      <c r="J99" s="626">
        <v>0</v>
      </c>
      <c r="K99" s="679"/>
      <c r="L99" s="626"/>
      <c r="M99" s="626"/>
      <c r="N99" s="624"/>
      <c r="O99" s="680"/>
      <c r="P99" s="626"/>
      <c r="Q99" s="626"/>
      <c r="R99" s="626"/>
      <c r="S99" s="679"/>
      <c r="T99" s="626"/>
      <c r="U99" s="626"/>
      <c r="V99" s="624"/>
      <c r="W99" s="680"/>
      <c r="X99" s="626"/>
      <c r="Y99" s="626"/>
      <c r="Z99" s="626"/>
      <c r="AA99" s="679"/>
      <c r="AB99" s="626"/>
      <c r="AC99" s="626"/>
      <c r="AD99" s="624"/>
      <c r="AM99" s="677">
        <f>'spliti-1 aplis'!AL99+'spliti-1 aplis'!AK99+'spliti-1 aplis'!AJ99+'spliti-1 aplis'!AI99+'spliti-1 aplis'!AH99+'spliti-1 aplis'!AG99+'spliti-1 aplis'!AF99+'spliti-1 aplis'!AE99+'spliti-1 aplis'!AD99+'spliti-1 aplis'!AC99+'spliti-1 aplis'!AB99+'spliti-1 aplis'!AA99+'spliti-1 aplis'!Z99+'spliti-1 aplis'!Y99+'spliti-1 aplis'!X99+'spliti-1 aplis'!W99+'spliti-1 aplis'!V99+'spliti-1 aplis'!U99+'spliti-1 aplis'!T99+'spliti-1 aplis'!S99+'spliti-1 aplis'!R99+'spliti-1 aplis'!Q99+'spliti-1 aplis'!P99+'spliti-1 aplis'!O99+'spliti-1 aplis'!N99+'spliti-1 aplis'!M99+'spliti-1 aplis'!L99+'spliti-1 aplis'!K99+'spliti-1 aplis'!J99+'spliti-1 aplis'!I99+'spliti-1 aplis'!H99+'spliti-1 aplis'!G99+'spliti-1 aplis'!F99+'spliti-1 aplis'!E99+'spliti-1 aplis'!D99+'spliti-1 aplis'!C99</f>
        <v>7</v>
      </c>
      <c r="AN99" s="678">
        <f>'spliti-1 aplis'!AM99*0.3</f>
        <v>2.1000000000000005</v>
      </c>
      <c r="AO99" s="777"/>
    </row>
    <row r="100" spans="1:41" ht="13.5" customHeight="1">
      <c r="A100" s="673" t="str">
        <f>Rezultati!A133</f>
        <v>Lursoft</v>
      </c>
      <c r="B100" s="674">
        <f>Rezultati!B133</f>
        <v>0</v>
      </c>
      <c r="C100" s="681"/>
      <c r="D100" s="603"/>
      <c r="E100" s="603"/>
      <c r="F100" s="605"/>
      <c r="G100" s="682"/>
      <c r="H100" s="603"/>
      <c r="I100" s="603"/>
      <c r="J100" s="603"/>
      <c r="K100" s="681"/>
      <c r="L100" s="603"/>
      <c r="M100" s="603"/>
      <c r="N100" s="605"/>
      <c r="O100" s="682"/>
      <c r="P100" s="603"/>
      <c r="Q100" s="603"/>
      <c r="R100" s="603"/>
      <c r="S100" s="681"/>
      <c r="T100" s="603"/>
      <c r="U100" s="603"/>
      <c r="V100" s="605"/>
      <c r="W100" s="682"/>
      <c r="X100" s="603"/>
      <c r="Y100" s="603"/>
      <c r="Z100" s="603"/>
      <c r="AA100" s="681"/>
      <c r="AB100" s="603"/>
      <c r="AC100" s="603"/>
      <c r="AD100" s="605"/>
      <c r="AM100" s="677">
        <f>'spliti-1 aplis'!AL100+'spliti-1 aplis'!AK100+'spliti-1 aplis'!AJ100+'spliti-1 aplis'!AI100+'spliti-1 aplis'!AH100+'spliti-1 aplis'!AG100+'spliti-1 aplis'!AF100+'spliti-1 aplis'!AE100+'spliti-1 aplis'!AD100+'spliti-1 aplis'!AC100+'spliti-1 aplis'!AB100+'spliti-1 aplis'!AA100+'spliti-1 aplis'!Z100+'spliti-1 aplis'!Y100+'spliti-1 aplis'!X100+'spliti-1 aplis'!W100+'spliti-1 aplis'!V100+'spliti-1 aplis'!U100+'spliti-1 aplis'!T100+'spliti-1 aplis'!S100+'spliti-1 aplis'!R100+'spliti-1 aplis'!Q100+'spliti-1 aplis'!P100+'spliti-1 aplis'!O100+'spliti-1 aplis'!N100+'spliti-1 aplis'!M100+'spliti-1 aplis'!L100+'spliti-1 aplis'!K100+'spliti-1 aplis'!J100+'spliti-1 aplis'!I100+'spliti-1 aplis'!H100+'spliti-1 aplis'!G100+'spliti-1 aplis'!F100+'spliti-1 aplis'!E100+'spliti-1 aplis'!D100+'spliti-1 aplis'!C100</f>
        <v>0</v>
      </c>
      <c r="AN100" s="678">
        <f>'spliti-1 aplis'!AM100*0.3</f>
        <v>0</v>
      </c>
      <c r="AO100" s="777"/>
    </row>
    <row r="101" spans="1:41" ht="14.25" customHeight="1" hidden="1">
      <c r="A101" s="673" t="str">
        <f>Rezultati!A134</f>
        <v>Lursoft</v>
      </c>
      <c r="B101" s="674">
        <f>Rezultati!B134</f>
        <v>0</v>
      </c>
      <c r="C101" s="681"/>
      <c r="D101" s="603"/>
      <c r="E101" s="603"/>
      <c r="F101" s="605"/>
      <c r="G101" s="682"/>
      <c r="H101" s="603"/>
      <c r="I101" s="603"/>
      <c r="J101" s="603"/>
      <c r="K101" s="681"/>
      <c r="L101" s="603"/>
      <c r="M101" s="603"/>
      <c r="N101" s="605"/>
      <c r="O101" s="682"/>
      <c r="P101" s="603"/>
      <c r="Q101" s="603"/>
      <c r="R101" s="603"/>
      <c r="S101" s="681"/>
      <c r="T101" s="603"/>
      <c r="U101" s="603"/>
      <c r="V101" s="605"/>
      <c r="W101" s="682"/>
      <c r="X101" s="603"/>
      <c r="Y101" s="603"/>
      <c r="Z101" s="603"/>
      <c r="AA101" s="681"/>
      <c r="AB101" s="603"/>
      <c r="AC101" s="603"/>
      <c r="AD101" s="605"/>
      <c r="AM101" s="677">
        <f>'spliti-1 aplis'!AL101+'spliti-1 aplis'!AK101+'spliti-1 aplis'!AJ101+'spliti-1 aplis'!AI101+'spliti-1 aplis'!AH101+'spliti-1 aplis'!AG101+'spliti-1 aplis'!AF101+'spliti-1 aplis'!AE101+'spliti-1 aplis'!AD101+'spliti-1 aplis'!AC101+'spliti-1 aplis'!AB101+'spliti-1 aplis'!AA101+'spliti-1 aplis'!Z101+'spliti-1 aplis'!Y101+'spliti-1 aplis'!X101+'spliti-1 aplis'!W101+'spliti-1 aplis'!V101+'spliti-1 aplis'!U101+'spliti-1 aplis'!T101+'spliti-1 aplis'!S101+'spliti-1 aplis'!R101+'spliti-1 aplis'!Q101+'spliti-1 aplis'!P101+'spliti-1 aplis'!O101+'spliti-1 aplis'!N101+'spliti-1 aplis'!M101+'spliti-1 aplis'!L101+'spliti-1 aplis'!K101+'spliti-1 aplis'!J101+'spliti-1 aplis'!I101+'spliti-1 aplis'!H101+'spliti-1 aplis'!G101+'spliti-1 aplis'!F101+'spliti-1 aplis'!E101+'spliti-1 aplis'!D101+'spliti-1 aplis'!C101</f>
        <v>0</v>
      </c>
      <c r="AN101" s="678">
        <f>'spliti-1 aplis'!AM101*0.3</f>
        <v>0</v>
      </c>
      <c r="AO101" s="777"/>
    </row>
    <row r="102" spans="1:41" ht="12" customHeight="1" hidden="1">
      <c r="A102" s="673" t="str">
        <f>Rezultati!A135</f>
        <v>Lursoft</v>
      </c>
      <c r="B102" s="674">
        <f>Rezultati!B135</f>
        <v>0</v>
      </c>
      <c r="C102" s="713"/>
      <c r="D102" s="714"/>
      <c r="E102" s="714"/>
      <c r="F102" s="715"/>
      <c r="G102" s="716"/>
      <c r="H102" s="714"/>
      <c r="I102" s="714"/>
      <c r="J102" s="714"/>
      <c r="K102" s="713"/>
      <c r="L102" s="714"/>
      <c r="M102" s="714"/>
      <c r="N102" s="715"/>
      <c r="O102" s="716"/>
      <c r="P102" s="714"/>
      <c r="Q102" s="714"/>
      <c r="R102" s="714"/>
      <c r="S102" s="713"/>
      <c r="T102" s="714"/>
      <c r="U102" s="714"/>
      <c r="V102" s="715"/>
      <c r="W102" s="716"/>
      <c r="X102" s="714"/>
      <c r="Y102" s="714"/>
      <c r="Z102" s="714"/>
      <c r="AA102" s="713"/>
      <c r="AB102" s="714"/>
      <c r="AC102" s="714"/>
      <c r="AD102" s="715"/>
      <c r="AM102" s="677">
        <f>'spliti-1 aplis'!AL102+'spliti-1 aplis'!AK102+'spliti-1 aplis'!AJ102+'spliti-1 aplis'!AI102+'spliti-1 aplis'!AH102+'spliti-1 aplis'!AG102+'spliti-1 aplis'!AF102+'spliti-1 aplis'!AE102+'spliti-1 aplis'!AD102+'spliti-1 aplis'!AC102+'spliti-1 aplis'!AB102+'spliti-1 aplis'!AA102+'spliti-1 aplis'!Z102+'spliti-1 aplis'!Y102+'spliti-1 aplis'!X102+'spliti-1 aplis'!W102+'spliti-1 aplis'!V102+'spliti-1 aplis'!U102+'spliti-1 aplis'!T102+'spliti-1 aplis'!S102+'spliti-1 aplis'!R102+'spliti-1 aplis'!Q102+'spliti-1 aplis'!P102+'spliti-1 aplis'!O102+'spliti-1 aplis'!N102+'spliti-1 aplis'!M102+'spliti-1 aplis'!L102+'spliti-1 aplis'!K102+'spliti-1 aplis'!J102+'spliti-1 aplis'!I102+'spliti-1 aplis'!H102+'spliti-1 aplis'!G102+'spliti-1 aplis'!F102+'spliti-1 aplis'!E102+'spliti-1 aplis'!D102+'spliti-1 aplis'!C102</f>
        <v>0</v>
      </c>
      <c r="AN102" s="678">
        <f>'spliti-1 aplis'!AM102*0.3</f>
        <v>0</v>
      </c>
      <c r="AO102" s="777"/>
    </row>
    <row r="103" spans="1:41" ht="14.25" customHeight="1" hidden="1">
      <c r="A103" s="673" t="str">
        <f>Rezultati!A132</f>
        <v>Lursoft</v>
      </c>
      <c r="B103" s="674">
        <f>Rezultati!B132</f>
        <v>0</v>
      </c>
      <c r="C103" s="675"/>
      <c r="D103" s="581"/>
      <c r="E103" s="581"/>
      <c r="F103" s="586"/>
      <c r="G103" s="676"/>
      <c r="H103" s="581"/>
      <c r="I103" s="581"/>
      <c r="J103" s="581"/>
      <c r="K103" s="675"/>
      <c r="L103" s="581"/>
      <c r="M103" s="581"/>
      <c r="N103" s="586"/>
      <c r="O103" s="676"/>
      <c r="P103" s="581"/>
      <c r="Q103" s="581"/>
      <c r="R103" s="581"/>
      <c r="S103" s="675"/>
      <c r="T103" s="581"/>
      <c r="U103" s="581"/>
      <c r="V103" s="586"/>
      <c r="W103" s="676"/>
      <c r="X103" s="581"/>
      <c r="Y103" s="581"/>
      <c r="Z103" s="581"/>
      <c r="AA103" s="675"/>
      <c r="AB103" s="581"/>
      <c r="AC103" s="581"/>
      <c r="AD103" s="586"/>
      <c r="AM103" s="677">
        <f>'spliti-1 aplis'!AL103+'spliti-1 aplis'!AK103+'spliti-1 aplis'!AJ103+'spliti-1 aplis'!AI103+'spliti-1 aplis'!AH103+'spliti-1 aplis'!AG103+'spliti-1 aplis'!AF103+'spliti-1 aplis'!AE103+'spliti-1 aplis'!AD103+'spliti-1 aplis'!AC103+'spliti-1 aplis'!AB103+'spliti-1 aplis'!AA103+'spliti-1 aplis'!Z103+'spliti-1 aplis'!Y103+'spliti-1 aplis'!X103+'spliti-1 aplis'!W103+'spliti-1 aplis'!V103+'spliti-1 aplis'!U103+'spliti-1 aplis'!T103+'spliti-1 aplis'!S103+'spliti-1 aplis'!R103+'spliti-1 aplis'!Q103+'spliti-1 aplis'!P103+'spliti-1 aplis'!O103+'spliti-1 aplis'!N103+'spliti-1 aplis'!M103+'spliti-1 aplis'!L103+'spliti-1 aplis'!K103+'spliti-1 aplis'!J103+'spliti-1 aplis'!I103+'spliti-1 aplis'!H103+'spliti-1 aplis'!G103+'spliti-1 aplis'!F103+'spliti-1 aplis'!E103+'spliti-1 aplis'!D103+'spliti-1 aplis'!C103</f>
        <v>0</v>
      </c>
      <c r="AN103" s="678">
        <f>'spliti-1 aplis'!AM103*0.3</f>
        <v>0</v>
      </c>
      <c r="AO103" s="777"/>
    </row>
    <row r="104" spans="1:41" ht="14.25" customHeight="1" hidden="1">
      <c r="A104" s="673" t="str">
        <f>Rezultati!A130</f>
        <v>Lursoft</v>
      </c>
      <c r="B104" s="674">
        <f>Rezultati!B130</f>
        <v>0</v>
      </c>
      <c r="C104" s="679"/>
      <c r="D104" s="626"/>
      <c r="E104" s="626"/>
      <c r="F104" s="624"/>
      <c r="G104" s="680"/>
      <c r="H104" s="626"/>
      <c r="I104" s="626"/>
      <c r="J104" s="626"/>
      <c r="K104" s="679"/>
      <c r="L104" s="626"/>
      <c r="M104" s="626"/>
      <c r="N104" s="624"/>
      <c r="O104" s="680"/>
      <c r="P104" s="626"/>
      <c r="Q104" s="626"/>
      <c r="R104" s="626"/>
      <c r="S104" s="679"/>
      <c r="T104" s="626"/>
      <c r="U104" s="626"/>
      <c r="V104" s="624"/>
      <c r="W104" s="680"/>
      <c r="X104" s="626"/>
      <c r="Y104" s="626"/>
      <c r="Z104" s="626"/>
      <c r="AA104" s="679"/>
      <c r="AB104" s="626"/>
      <c r="AC104" s="626"/>
      <c r="AD104" s="624"/>
      <c r="AM104" s="677">
        <f>'spliti-1 aplis'!AL104+'spliti-1 aplis'!AK104+'spliti-1 aplis'!AJ104+'spliti-1 aplis'!AI104+'spliti-1 aplis'!AH104+'spliti-1 aplis'!AG104+'spliti-1 aplis'!AF104+'spliti-1 aplis'!AE104+'spliti-1 aplis'!AD104+'spliti-1 aplis'!AC104+'spliti-1 aplis'!AB104+'spliti-1 aplis'!AA104+'spliti-1 aplis'!Z104+'spliti-1 aplis'!Y104+'spliti-1 aplis'!X104+'spliti-1 aplis'!W104+'spliti-1 aplis'!V104+'spliti-1 aplis'!U104+'spliti-1 aplis'!T104+'spliti-1 aplis'!S104+'spliti-1 aplis'!R104+'spliti-1 aplis'!Q104+'spliti-1 aplis'!P104+'spliti-1 aplis'!O104+'spliti-1 aplis'!N104+'spliti-1 aplis'!M104+'spliti-1 aplis'!L104+'spliti-1 aplis'!K104+'spliti-1 aplis'!J104+'spliti-1 aplis'!I104+'spliti-1 aplis'!H104+'spliti-1 aplis'!G104+'spliti-1 aplis'!F104+'spliti-1 aplis'!E104+'spliti-1 aplis'!D104+'spliti-1 aplis'!C104</f>
        <v>0</v>
      </c>
      <c r="AN104" s="678">
        <f>'spliti-1 aplis'!AM104*0.3</f>
        <v>0</v>
      </c>
      <c r="AO104" s="777"/>
    </row>
    <row r="105" spans="1:41" ht="14.25" customHeight="1" hidden="1">
      <c r="A105" s="673" t="str">
        <f>Rezultati!A129</f>
        <v>Lursoft</v>
      </c>
      <c r="B105" s="674"/>
      <c r="C105" s="681"/>
      <c r="D105" s="603"/>
      <c r="E105" s="603"/>
      <c r="F105" s="605"/>
      <c r="G105" s="682"/>
      <c r="H105" s="603"/>
      <c r="I105" s="603"/>
      <c r="J105" s="603"/>
      <c r="K105" s="681"/>
      <c r="L105" s="603"/>
      <c r="M105" s="603"/>
      <c r="N105" s="605"/>
      <c r="O105" s="682"/>
      <c r="P105" s="603"/>
      <c r="Q105" s="603"/>
      <c r="R105" s="603"/>
      <c r="S105" s="681"/>
      <c r="T105" s="603"/>
      <c r="U105" s="603"/>
      <c r="V105" s="605"/>
      <c r="W105" s="682"/>
      <c r="X105" s="603"/>
      <c r="Y105" s="603"/>
      <c r="Z105" s="603"/>
      <c r="AA105" s="681"/>
      <c r="AB105" s="603"/>
      <c r="AC105" s="603"/>
      <c r="AD105" s="605"/>
      <c r="AM105" s="677">
        <f>'spliti-1 aplis'!AL105+'spliti-1 aplis'!AK105+'spliti-1 aplis'!AJ105+'spliti-1 aplis'!AI105+'spliti-1 aplis'!AH105+'spliti-1 aplis'!AG105+'spliti-1 aplis'!AF105+'spliti-1 aplis'!AE105+'spliti-1 aplis'!AD105+'spliti-1 aplis'!AC105+'spliti-1 aplis'!AB105+'spliti-1 aplis'!AA105+'spliti-1 aplis'!Z105+'spliti-1 aplis'!Y105+'spliti-1 aplis'!X105+'spliti-1 aplis'!W105+'spliti-1 aplis'!V105+'spliti-1 aplis'!U105+'spliti-1 aplis'!T105+'spliti-1 aplis'!S105+'spliti-1 aplis'!R105+'spliti-1 aplis'!Q105+'spliti-1 aplis'!P105+'spliti-1 aplis'!O105+'spliti-1 aplis'!N105+'spliti-1 aplis'!M105+'spliti-1 aplis'!L105+'spliti-1 aplis'!K105+'spliti-1 aplis'!J105+'spliti-1 aplis'!I105+'spliti-1 aplis'!H105+'spliti-1 aplis'!G105+'spliti-1 aplis'!F105+'spliti-1 aplis'!E105+'spliti-1 aplis'!D105+'spliti-1 aplis'!C105</f>
        <v>0</v>
      </c>
      <c r="AN105" s="678">
        <f>'spliti-1 aplis'!AM105*0.3</f>
        <v>0</v>
      </c>
      <c r="AO105" s="777"/>
    </row>
    <row r="106" spans="1:41" ht="14.25" customHeight="1" hidden="1">
      <c r="A106" s="717"/>
      <c r="B106" s="718"/>
      <c r="C106" s="725"/>
      <c r="D106" s="726"/>
      <c r="E106" s="726"/>
      <c r="F106" s="727"/>
      <c r="G106" s="728"/>
      <c r="H106" s="726"/>
      <c r="I106" s="726"/>
      <c r="J106" s="726"/>
      <c r="K106" s="725"/>
      <c r="L106" s="726"/>
      <c r="M106" s="726"/>
      <c r="N106" s="727"/>
      <c r="O106" s="728"/>
      <c r="P106" s="726"/>
      <c r="Q106" s="726"/>
      <c r="R106" s="726"/>
      <c r="S106" s="725"/>
      <c r="T106" s="726"/>
      <c r="U106" s="726"/>
      <c r="V106" s="727"/>
      <c r="W106" s="728"/>
      <c r="X106" s="726"/>
      <c r="Y106" s="726"/>
      <c r="Z106" s="726"/>
      <c r="AA106" s="725"/>
      <c r="AB106" s="726"/>
      <c r="AC106" s="726"/>
      <c r="AD106" s="727"/>
      <c r="AM106" s="723">
        <f>'spliti-1 aplis'!AL106+'spliti-1 aplis'!AK106+'spliti-1 aplis'!AJ106+'spliti-1 aplis'!AI106+'spliti-1 aplis'!AH106+'spliti-1 aplis'!AG106+'spliti-1 aplis'!AF106+'spliti-1 aplis'!AE106+'spliti-1 aplis'!AD106+'spliti-1 aplis'!AC106+'spliti-1 aplis'!AB106+'spliti-1 aplis'!AA106+'spliti-1 aplis'!Z106+'spliti-1 aplis'!Y106+'spliti-1 aplis'!X106+'spliti-1 aplis'!W106+'spliti-1 aplis'!V106+'spliti-1 aplis'!U106+'spliti-1 aplis'!T106+'spliti-1 aplis'!S106+'spliti-1 aplis'!R106+'spliti-1 aplis'!Q106+'spliti-1 aplis'!P106+'spliti-1 aplis'!O106+'spliti-1 aplis'!N106+'spliti-1 aplis'!M106+'spliti-1 aplis'!L106+'spliti-1 aplis'!K106+'spliti-1 aplis'!J106+'spliti-1 aplis'!I106+'spliti-1 aplis'!H106+'spliti-1 aplis'!G106+'spliti-1 aplis'!F106+'spliti-1 aplis'!E106+'spliti-1 aplis'!D106+'spliti-1 aplis'!C106</f>
        <v>0</v>
      </c>
      <c r="AN106" s="724">
        <f>'spliti-1 aplis'!AM106*0.3</f>
        <v>0</v>
      </c>
      <c r="AO106" s="777"/>
    </row>
    <row r="107" spans="1:41" ht="16.5" customHeight="1">
      <c r="A107" s="657" t="str">
        <f>Rezultati!CC136</f>
        <v>Molotov</v>
      </c>
      <c r="B107" s="658" t="str">
        <f>Rezultati!CD136</f>
        <v>Marta Kāne</v>
      </c>
      <c r="C107" s="659">
        <v>2</v>
      </c>
      <c r="D107" s="542">
        <v>0</v>
      </c>
      <c r="E107" s="542">
        <v>3</v>
      </c>
      <c r="F107" s="540">
        <v>1</v>
      </c>
      <c r="G107" s="660"/>
      <c r="H107" s="542"/>
      <c r="I107" s="542"/>
      <c r="J107" s="542"/>
      <c r="K107" s="659"/>
      <c r="L107" s="542"/>
      <c r="M107" s="542"/>
      <c r="N107" s="540"/>
      <c r="O107" s="660"/>
      <c r="P107" s="542"/>
      <c r="Q107" s="542"/>
      <c r="R107" s="542"/>
      <c r="S107" s="659"/>
      <c r="T107" s="542"/>
      <c r="U107" s="542"/>
      <c r="V107" s="540"/>
      <c r="W107" s="660"/>
      <c r="X107" s="542"/>
      <c r="Y107" s="542"/>
      <c r="Z107" s="542"/>
      <c r="AA107" s="659"/>
      <c r="AB107" s="542"/>
      <c r="AC107" s="542"/>
      <c r="AD107" s="540"/>
      <c r="AE107" s="660"/>
      <c r="AF107" s="542"/>
      <c r="AG107" s="542"/>
      <c r="AH107" s="542"/>
      <c r="AI107" s="542"/>
      <c r="AJ107" s="542"/>
      <c r="AK107" s="542"/>
      <c r="AL107" s="542"/>
      <c r="AM107" s="661">
        <f>'spliti-1 aplis'!AL107+'spliti-1 aplis'!AK107+'spliti-1 aplis'!AJ107+'spliti-1 aplis'!AI107+'spliti-1 aplis'!AH107+'spliti-1 aplis'!AG107+'spliti-1 aplis'!AF107+'spliti-1 aplis'!AE107+'spliti-1 aplis'!AD107+'spliti-1 aplis'!AC107+'spliti-1 aplis'!AB107+'spliti-1 aplis'!AA107+'spliti-1 aplis'!Z107+'spliti-1 aplis'!Y107+'spliti-1 aplis'!X107+'spliti-1 aplis'!W107+'spliti-1 aplis'!V107+'spliti-1 aplis'!U107+'spliti-1 aplis'!T107+'spliti-1 aplis'!S107+'spliti-1 aplis'!R107+'spliti-1 aplis'!Q107+'spliti-1 aplis'!P107+'spliti-1 aplis'!O107+'spliti-1 aplis'!N107+'spliti-1 aplis'!M107+'spliti-1 aplis'!L107+'spliti-1 aplis'!K107+'spliti-1 aplis'!J107+'spliti-1 aplis'!I107+'spliti-1 aplis'!H107+'spliti-1 aplis'!G107+'spliti-1 aplis'!F107+'spliti-1 aplis'!E107+'spliti-1 aplis'!D107+'spliti-1 aplis'!C107</f>
        <v>6</v>
      </c>
      <c r="AN107" s="662">
        <f>'spliti-1 aplis'!AM107*0.3</f>
        <v>1.8000000000000003</v>
      </c>
      <c r="AO107" s="772">
        <f>'spliti-1 aplis'!AN107+'spliti-1 aplis'!AN108+'spliti-1 aplis'!AN109+'spliti-1 aplis'!AN110+'spliti-1 aplis'!AN112+AN111</f>
        <v>8.400000000000002</v>
      </c>
    </row>
    <row r="108" spans="1:41" ht="15">
      <c r="A108" s="657" t="str">
        <f>A107</f>
        <v>Molotov</v>
      </c>
      <c r="B108" s="658" t="str">
        <f>Rezultati!CD137</f>
        <v>Edgars Cimdiņš</v>
      </c>
      <c r="C108" s="665">
        <v>1</v>
      </c>
      <c r="D108" s="564">
        <v>0</v>
      </c>
      <c r="E108" s="564">
        <v>0</v>
      </c>
      <c r="F108" s="562">
        <v>2</v>
      </c>
      <c r="G108" s="666">
        <v>3</v>
      </c>
      <c r="H108" s="564">
        <v>1</v>
      </c>
      <c r="I108" s="564">
        <v>1</v>
      </c>
      <c r="J108" s="564">
        <v>0</v>
      </c>
      <c r="K108" s="665"/>
      <c r="L108" s="564"/>
      <c r="M108" s="564"/>
      <c r="N108" s="562"/>
      <c r="O108" s="666"/>
      <c r="P108" s="564"/>
      <c r="Q108" s="564"/>
      <c r="R108" s="564"/>
      <c r="S108" s="665"/>
      <c r="T108" s="564"/>
      <c r="U108" s="564"/>
      <c r="V108" s="562"/>
      <c r="W108" s="666"/>
      <c r="X108" s="564"/>
      <c r="Y108" s="564"/>
      <c r="Z108" s="564"/>
      <c r="AA108" s="665"/>
      <c r="AB108" s="564"/>
      <c r="AC108" s="564"/>
      <c r="AD108" s="562"/>
      <c r="AE108" s="666"/>
      <c r="AF108" s="564"/>
      <c r="AG108" s="564"/>
      <c r="AH108" s="564"/>
      <c r="AI108" s="564"/>
      <c r="AJ108" s="564"/>
      <c r="AK108" s="564"/>
      <c r="AL108" s="564"/>
      <c r="AM108" s="661">
        <f>'spliti-1 aplis'!AL108+'spliti-1 aplis'!AK108+'spliti-1 aplis'!AJ108+'spliti-1 aplis'!AI108+'spliti-1 aplis'!AH108+'spliti-1 aplis'!AG108+'spliti-1 aplis'!AF108+'spliti-1 aplis'!AE108+'spliti-1 aplis'!AD108+'spliti-1 aplis'!AC108+'spliti-1 aplis'!AB108+'spliti-1 aplis'!AA108+'spliti-1 aplis'!Z108+'spliti-1 aplis'!Y108+'spliti-1 aplis'!X108+'spliti-1 aplis'!W108+'spliti-1 aplis'!V108+'spliti-1 aplis'!U108+'spliti-1 aplis'!T108+'spliti-1 aplis'!S108+'spliti-1 aplis'!R108+'spliti-1 aplis'!Q108+'spliti-1 aplis'!P108+'spliti-1 aplis'!O108+'spliti-1 aplis'!N108+'spliti-1 aplis'!M108+'spliti-1 aplis'!L108+'spliti-1 aplis'!K108+'spliti-1 aplis'!J108+'spliti-1 aplis'!I108+'spliti-1 aplis'!H108+'spliti-1 aplis'!G108+'spliti-1 aplis'!F108+'spliti-1 aplis'!E108+'spliti-1 aplis'!D108+'spliti-1 aplis'!C108</f>
        <v>8</v>
      </c>
      <c r="AN108" s="662">
        <f>'spliti-1 aplis'!AM108*0.3</f>
        <v>2.4000000000000004</v>
      </c>
      <c r="AO108" s="772"/>
    </row>
    <row r="109" spans="1:41" ht="15">
      <c r="A109" s="657" t="str">
        <f>A108</f>
        <v>Molotov</v>
      </c>
      <c r="B109" s="658" t="str">
        <f>Rezultati!CD138</f>
        <v>Artūrs Zigulins</v>
      </c>
      <c r="C109" s="693">
        <v>2</v>
      </c>
      <c r="D109" s="694">
        <v>0</v>
      </c>
      <c r="E109" s="694">
        <v>3</v>
      </c>
      <c r="F109" s="695">
        <v>1</v>
      </c>
      <c r="G109" s="696">
        <v>2</v>
      </c>
      <c r="H109" s="694">
        <v>1</v>
      </c>
      <c r="I109" s="694">
        <v>2</v>
      </c>
      <c r="J109" s="694">
        <v>1</v>
      </c>
      <c r="K109" s="693"/>
      <c r="L109" s="694"/>
      <c r="M109" s="694"/>
      <c r="N109" s="695"/>
      <c r="O109" s="696"/>
      <c r="P109" s="694"/>
      <c r="Q109" s="694"/>
      <c r="R109" s="694"/>
      <c r="S109" s="693"/>
      <c r="T109" s="694"/>
      <c r="U109" s="694"/>
      <c r="V109" s="695"/>
      <c r="W109" s="696"/>
      <c r="X109" s="694"/>
      <c r="Y109" s="694"/>
      <c r="Z109" s="694"/>
      <c r="AA109" s="693"/>
      <c r="AB109" s="694"/>
      <c r="AC109" s="694"/>
      <c r="AD109" s="695"/>
      <c r="AE109" s="666"/>
      <c r="AF109" s="564"/>
      <c r="AG109" s="564"/>
      <c r="AH109" s="564"/>
      <c r="AI109" s="564"/>
      <c r="AJ109" s="564"/>
      <c r="AK109" s="564"/>
      <c r="AL109" s="564"/>
      <c r="AM109" s="661">
        <f>'spliti-1 aplis'!AL109+'spliti-1 aplis'!AK109+'spliti-1 aplis'!AJ109+'spliti-1 aplis'!AI109+'spliti-1 aplis'!AH109+'spliti-1 aplis'!AG109+'spliti-1 aplis'!AF109+'spliti-1 aplis'!AE109+'spliti-1 aplis'!AD109+'spliti-1 aplis'!AC109+'spliti-1 aplis'!AB109+'spliti-1 aplis'!AA109+'spliti-1 aplis'!Z109+'spliti-1 aplis'!Y109+'spliti-1 aplis'!X109+'spliti-1 aplis'!W109+'spliti-1 aplis'!V109+'spliti-1 aplis'!U109+'spliti-1 aplis'!T109+'spliti-1 aplis'!S109+'spliti-1 aplis'!R109+'spliti-1 aplis'!Q109+'spliti-1 aplis'!P109+'spliti-1 aplis'!O109+'spliti-1 aplis'!N109+'spliti-1 aplis'!M109+'spliti-1 aplis'!L109+'spliti-1 aplis'!K109+'spliti-1 aplis'!J109+'spliti-1 aplis'!I109+'spliti-1 aplis'!H109+'spliti-1 aplis'!G109+'spliti-1 aplis'!F109+'spliti-1 aplis'!E109+'spliti-1 aplis'!D109+'spliti-1 aplis'!C109</f>
        <v>12</v>
      </c>
      <c r="AN109" s="662">
        <f>'spliti-1 aplis'!AM109*0.3</f>
        <v>3.6000000000000005</v>
      </c>
      <c r="AO109" s="772"/>
    </row>
    <row r="110" spans="1:41" ht="15">
      <c r="A110" s="657" t="str">
        <f>A109</f>
        <v>Molotov</v>
      </c>
      <c r="B110" s="658" t="str">
        <f>Rezultati!CD139</f>
        <v>Vlad</v>
      </c>
      <c r="C110" s="550"/>
      <c r="D110" s="551"/>
      <c r="E110" s="551"/>
      <c r="F110" s="552"/>
      <c r="G110" s="553"/>
      <c r="H110" s="551"/>
      <c r="I110" s="551"/>
      <c r="J110" s="554"/>
      <c r="K110" s="550"/>
      <c r="L110" s="551"/>
      <c r="M110" s="551"/>
      <c r="N110" s="552"/>
      <c r="O110" s="553"/>
      <c r="P110" s="551"/>
      <c r="Q110" s="551"/>
      <c r="R110" s="554"/>
      <c r="S110" s="550"/>
      <c r="T110" s="551"/>
      <c r="U110" s="551"/>
      <c r="V110" s="552"/>
      <c r="W110" s="553"/>
      <c r="X110" s="551"/>
      <c r="Y110" s="551"/>
      <c r="Z110" s="554"/>
      <c r="AA110" s="550"/>
      <c r="AB110" s="551"/>
      <c r="AC110" s="551"/>
      <c r="AD110" s="552"/>
      <c r="AE110" s="702"/>
      <c r="AF110" s="700"/>
      <c r="AG110" s="700"/>
      <c r="AH110" s="700"/>
      <c r="AI110" s="700"/>
      <c r="AJ110" s="700"/>
      <c r="AK110" s="700"/>
      <c r="AL110" s="700"/>
      <c r="AM110" s="661">
        <f>'spliti-1 aplis'!AL110+'spliti-1 aplis'!AK110+'spliti-1 aplis'!AJ110+'spliti-1 aplis'!AI110+'spliti-1 aplis'!AH110+'spliti-1 aplis'!AG110+'spliti-1 aplis'!AF110+'spliti-1 aplis'!AE110+'spliti-1 aplis'!AD110+'spliti-1 aplis'!AC110+'spliti-1 aplis'!AB110+'spliti-1 aplis'!AA110+'spliti-1 aplis'!Z110+'spliti-1 aplis'!Y110+'spliti-1 aplis'!X110+'spliti-1 aplis'!W110+'spliti-1 aplis'!V110+'spliti-1 aplis'!U110+'spliti-1 aplis'!T110+'spliti-1 aplis'!S110+'spliti-1 aplis'!R110+'spliti-1 aplis'!Q110+'spliti-1 aplis'!P110+'spliti-1 aplis'!O110+'spliti-1 aplis'!N110+'spliti-1 aplis'!M110+'spliti-1 aplis'!L110+'spliti-1 aplis'!K110+'spliti-1 aplis'!J110+'spliti-1 aplis'!I110+'spliti-1 aplis'!H110+'spliti-1 aplis'!G110+'spliti-1 aplis'!F110+'spliti-1 aplis'!E110+'spliti-1 aplis'!D110+'spliti-1 aplis'!C110</f>
        <v>0</v>
      </c>
      <c r="AN110" s="662">
        <f>'spliti-1 aplis'!AM110*0.3</f>
        <v>0</v>
      </c>
      <c r="AO110" s="772"/>
    </row>
    <row r="111" spans="1:41" ht="15">
      <c r="A111" s="657" t="str">
        <f>A110</f>
        <v>Molotov</v>
      </c>
      <c r="B111" s="658" t="str">
        <f>Rezultati!CD140</f>
        <v>Sabīne</v>
      </c>
      <c r="C111" s="646"/>
      <c r="D111" s="647"/>
      <c r="E111" s="647"/>
      <c r="F111" s="648"/>
      <c r="G111" s="649">
        <v>1</v>
      </c>
      <c r="H111" s="647">
        <v>0</v>
      </c>
      <c r="I111" s="647">
        <v>1</v>
      </c>
      <c r="J111" s="647">
        <v>0</v>
      </c>
      <c r="K111" s="646"/>
      <c r="L111" s="647"/>
      <c r="M111" s="647"/>
      <c r="N111" s="648"/>
      <c r="O111" s="649"/>
      <c r="P111" s="647"/>
      <c r="Q111" s="647"/>
      <c r="R111" s="647"/>
      <c r="S111" s="646"/>
      <c r="T111" s="647"/>
      <c r="U111" s="647"/>
      <c r="V111" s="648"/>
      <c r="W111" s="649"/>
      <c r="X111" s="647"/>
      <c r="Y111" s="647"/>
      <c r="Z111" s="647"/>
      <c r="AA111" s="646"/>
      <c r="AB111" s="647"/>
      <c r="AC111" s="647"/>
      <c r="AD111" s="648"/>
      <c r="AE111" s="649"/>
      <c r="AF111" s="647"/>
      <c r="AG111" s="647"/>
      <c r="AH111" s="647"/>
      <c r="AI111" s="647"/>
      <c r="AJ111" s="647"/>
      <c r="AK111" s="647"/>
      <c r="AL111" s="647"/>
      <c r="AM111" s="661">
        <f>'spliti-1 aplis'!AL111+'spliti-1 aplis'!AK111+'spliti-1 aplis'!AJ111+'spliti-1 aplis'!AI111+'spliti-1 aplis'!AH111+'spliti-1 aplis'!AG111+'spliti-1 aplis'!AF111+'spliti-1 aplis'!AE111+'spliti-1 aplis'!AD111+'spliti-1 aplis'!AC111+'spliti-1 aplis'!AB111+'spliti-1 aplis'!AA111+'spliti-1 aplis'!Z111+'spliti-1 aplis'!Y111+'spliti-1 aplis'!X111+'spliti-1 aplis'!W111+'spliti-1 aplis'!V111+'spliti-1 aplis'!U111+'spliti-1 aplis'!T111+'spliti-1 aplis'!S111+'spliti-1 aplis'!R111+'spliti-1 aplis'!Q111+'spliti-1 aplis'!P111+'spliti-1 aplis'!O111+'spliti-1 aplis'!N111+'spliti-1 aplis'!M111+'spliti-1 aplis'!L111+'spliti-1 aplis'!K111+'spliti-1 aplis'!J111+'spliti-1 aplis'!I111+'spliti-1 aplis'!H111+'spliti-1 aplis'!G111+'spliti-1 aplis'!F111+'spliti-1 aplis'!E111+'spliti-1 aplis'!D111+'spliti-1 aplis'!C111</f>
        <v>2</v>
      </c>
      <c r="AN111" s="662">
        <f>'spliti-1 aplis'!AM111*0.3</f>
        <v>0.6000000000000001</v>
      </c>
      <c r="AO111" s="772"/>
    </row>
    <row r="112" spans="1:41" ht="15">
      <c r="A112" s="667" t="str">
        <f>A111</f>
        <v>Molotov</v>
      </c>
      <c r="B112" s="668">
        <f>Rezultati!CD141</f>
        <v>0</v>
      </c>
      <c r="C112" s="705"/>
      <c r="D112" s="706"/>
      <c r="E112" s="706"/>
      <c r="F112" s="707"/>
      <c r="G112" s="708"/>
      <c r="H112" s="706"/>
      <c r="I112" s="706"/>
      <c r="J112" s="706"/>
      <c r="K112" s="705"/>
      <c r="L112" s="706"/>
      <c r="M112" s="706"/>
      <c r="N112" s="707"/>
      <c r="O112" s="708"/>
      <c r="P112" s="706"/>
      <c r="Q112" s="706"/>
      <c r="R112" s="706"/>
      <c r="S112" s="705"/>
      <c r="T112" s="706"/>
      <c r="U112" s="706"/>
      <c r="V112" s="707"/>
      <c r="W112" s="708"/>
      <c r="X112" s="706"/>
      <c r="Y112" s="706"/>
      <c r="Z112" s="706"/>
      <c r="AA112" s="705"/>
      <c r="AB112" s="706"/>
      <c r="AC112" s="706"/>
      <c r="AD112" s="707"/>
      <c r="AE112" s="708"/>
      <c r="AF112" s="706"/>
      <c r="AG112" s="706"/>
      <c r="AH112" s="706"/>
      <c r="AI112" s="706"/>
      <c r="AJ112" s="706"/>
      <c r="AK112" s="706"/>
      <c r="AL112" s="706"/>
      <c r="AM112" s="671">
        <f>'spliti-1 aplis'!AL112+'spliti-1 aplis'!AK112+'spliti-1 aplis'!AJ112+'spliti-1 aplis'!AI112+'spliti-1 aplis'!AH112+'spliti-1 aplis'!AG112+'spliti-1 aplis'!AF112+'spliti-1 aplis'!AE112+'spliti-1 aplis'!AD112+'spliti-1 aplis'!AC112+'spliti-1 aplis'!AB112+'spliti-1 aplis'!AA112+'spliti-1 aplis'!Z112+'spliti-1 aplis'!Y112+'spliti-1 aplis'!X112+'spliti-1 aplis'!W112+'spliti-1 aplis'!V112+'spliti-1 aplis'!U112+'spliti-1 aplis'!T112+'spliti-1 aplis'!S112+'spliti-1 aplis'!R112+'spliti-1 aplis'!Q112+'spliti-1 aplis'!P112+'spliti-1 aplis'!O112+'spliti-1 aplis'!N112+'spliti-1 aplis'!M112+'spliti-1 aplis'!L112+'spliti-1 aplis'!K112+'spliti-1 aplis'!J112+'spliti-1 aplis'!I112+'spliti-1 aplis'!H112+'spliti-1 aplis'!G112+'spliti-1 aplis'!F112+'spliti-1 aplis'!E112+'spliti-1 aplis'!D112+'spliti-1 aplis'!C112</f>
        <v>0</v>
      </c>
      <c r="AN112" s="672">
        <f>'spliti-1 aplis'!AM112*0.3</f>
        <v>0</v>
      </c>
      <c r="AO112" s="772"/>
    </row>
  </sheetData>
  <sheetProtection selectLockedCells="1" selectUnlockedCells="1"/>
  <mergeCells count="46">
    <mergeCell ref="C88:F93"/>
    <mergeCell ref="AO88:AO93"/>
    <mergeCell ref="AO94:AO106"/>
    <mergeCell ref="AO107:AO112"/>
    <mergeCell ref="AQ58:AS62"/>
    <mergeCell ref="AO63:AO68"/>
    <mergeCell ref="AQ63:AS68"/>
    <mergeCell ref="AO69:AO75"/>
    <mergeCell ref="AO76:AO82"/>
    <mergeCell ref="G83:J87"/>
    <mergeCell ref="AO83:AO87"/>
    <mergeCell ref="W52:Z52"/>
    <mergeCell ref="AA52:AD52"/>
    <mergeCell ref="AE52:AH52"/>
    <mergeCell ref="AI52:AL52"/>
    <mergeCell ref="AO53:AO57"/>
    <mergeCell ref="AO58:AO62"/>
    <mergeCell ref="AO31:AO35"/>
    <mergeCell ref="AO36:AO40"/>
    <mergeCell ref="AO41:AO45"/>
    <mergeCell ref="AO46:AO50"/>
    <mergeCell ref="A52:B52"/>
    <mergeCell ref="C52:F52"/>
    <mergeCell ref="G52:J52"/>
    <mergeCell ref="K52:N52"/>
    <mergeCell ref="O52:R52"/>
    <mergeCell ref="S52:V52"/>
    <mergeCell ref="AQ8:AS12"/>
    <mergeCell ref="G13:J18"/>
    <mergeCell ref="AO13:AO18"/>
    <mergeCell ref="AQ13:AS18"/>
    <mergeCell ref="AO19:AO23"/>
    <mergeCell ref="AO24:AO30"/>
    <mergeCell ref="W2:Z2"/>
    <mergeCell ref="AA2:AD2"/>
    <mergeCell ref="AE2:AH2"/>
    <mergeCell ref="AI2:AL2"/>
    <mergeCell ref="AO3:AO7"/>
    <mergeCell ref="C8:F12"/>
    <mergeCell ref="AO8:AO12"/>
    <mergeCell ref="A2:B2"/>
    <mergeCell ref="C2:F2"/>
    <mergeCell ref="G2:J2"/>
    <mergeCell ref="K2:N2"/>
    <mergeCell ref="O2:R2"/>
    <mergeCell ref="S2:V2"/>
  </mergeCells>
  <printOptions/>
  <pageMargins left="0.08888888888888889" right="0.07430555555555556" top="0.11388888888888889" bottom="0.04027777777777778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bura</dc:creator>
  <cp:keywords/>
  <dc:description/>
  <cp:lastModifiedBy>svetl</cp:lastModifiedBy>
  <dcterms:created xsi:type="dcterms:W3CDTF">2021-07-29T11:41:48Z</dcterms:created>
  <dcterms:modified xsi:type="dcterms:W3CDTF">2021-07-29T11:41:48Z</dcterms:modified>
  <cp:category/>
  <cp:version/>
  <cp:contentType/>
  <cp:contentStatus/>
</cp:coreProperties>
</file>